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tabRatio="688" activeTab="6"/>
  </bookViews>
  <sheets>
    <sheet name="Załącznik nr1" sheetId="1" r:id="rId1"/>
    <sheet name="Załącznik nr2" sheetId="2" r:id="rId2"/>
    <sheet name="Załącznik nr2A" sheetId="3" r:id="rId3"/>
    <sheet name="Załącznik nr3" sheetId="4" r:id="rId4"/>
    <sheet name="Załącznik nr4" sheetId="5" r:id="rId5"/>
    <sheet name="Załącznik nr4A" sheetId="6" r:id="rId6"/>
    <sheet name="Załącznik nr5" sheetId="7" r:id="rId7"/>
  </sheets>
  <definedNames/>
  <calcPr fullCalcOnLoad="1"/>
</workbook>
</file>

<file path=xl/sharedStrings.xml><?xml version="1.0" encoding="utf-8"?>
<sst xmlns="http://schemas.openxmlformats.org/spreadsheetml/2006/main" count="1587" uniqueCount="774">
  <si>
    <t>Załącznik Nr 2</t>
  </si>
  <si>
    <t>Dział</t>
  </si>
  <si>
    <t>Rozdział</t>
  </si>
  <si>
    <t xml:space="preserve">§ </t>
  </si>
  <si>
    <t>Nazwa</t>
  </si>
  <si>
    <t xml:space="preserve">Plan </t>
  </si>
  <si>
    <t>Zmiany</t>
  </si>
  <si>
    <t>Zmiany        31.08.2005</t>
  </si>
  <si>
    <t xml:space="preserve">Plan                      po zmianach         </t>
  </si>
  <si>
    <t>Zmiany        29.09.2005</t>
  </si>
  <si>
    <t>Zmiany                  27_10_2005</t>
  </si>
  <si>
    <t>Plan                 przed zmianami</t>
  </si>
  <si>
    <t>Zmiany 24.11.2005</t>
  </si>
  <si>
    <t>Plan przed zmianami</t>
  </si>
  <si>
    <t>Zmiany 22_12_2005</t>
  </si>
  <si>
    <t>2005 rok</t>
  </si>
  <si>
    <t>31.03.2005</t>
  </si>
  <si>
    <t>po zmianach</t>
  </si>
  <si>
    <t>28.04.2005</t>
  </si>
  <si>
    <t>31.05.2005</t>
  </si>
  <si>
    <t>30.06.2005</t>
  </si>
  <si>
    <t>010</t>
  </si>
  <si>
    <t>01005</t>
  </si>
  <si>
    <t>Rolnictwo i</t>
  </si>
  <si>
    <t>Prace geodezyjno-urządzen.</t>
  </si>
  <si>
    <t>zakup usług pozostałych</t>
  </si>
  <si>
    <t>łowiectwo</t>
  </si>
  <si>
    <t>na potrzeby rolnictwa</t>
  </si>
  <si>
    <t>Dział 010-suma</t>
  </si>
  <si>
    <t>020</t>
  </si>
  <si>
    <t>02002</t>
  </si>
  <si>
    <t>Leśnictwo</t>
  </si>
  <si>
    <t>Nadzór nad gospodarką</t>
  </si>
  <si>
    <t>leśną</t>
  </si>
  <si>
    <t>Dział 020-suma</t>
  </si>
  <si>
    <t>wydatki nie zaliczane do wynagrodzeń</t>
  </si>
  <si>
    <t xml:space="preserve">Transport i </t>
  </si>
  <si>
    <t>Drogi publiczne powiatowe</t>
  </si>
  <si>
    <t>wynagrodzenia osobowe prac.</t>
  </si>
  <si>
    <t>łączność</t>
  </si>
  <si>
    <t>dodatkowe wynagrodz.roczne</t>
  </si>
  <si>
    <t>składki na ubezpieczenia społ.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</si>
  <si>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</si>
  <si>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</si>
  <si>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</si>
  <si>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</si>
  <si>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</si>
  <si>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</si>
  <si>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podróze służbowe krajowe</t>
  </si>
  <si>
    <t>różne opłaty i składki</t>
  </si>
  <si>
    <t>odpisy na zakład.fund.świadcz.socj.</t>
  </si>
  <si>
    <t>pozost.podatki na rzecz budż.j.s.t</t>
  </si>
  <si>
    <t>pozostałe odsetki</t>
  </si>
  <si>
    <t xml:space="preserve">kary i odszkod. wypł. na rzecz osób fiz.  </t>
  </si>
  <si>
    <t>wydatki inwestyc.jednostki budżet.</t>
  </si>
  <si>
    <t>wydatki na zakupy inwestycyjne</t>
  </si>
  <si>
    <t>Dział 600 -suma</t>
  </si>
  <si>
    <t>Gospodarka</t>
  </si>
  <si>
    <t>Gospodarka gruntami</t>
  </si>
  <si>
    <t>mieszkaniowa</t>
  </si>
  <si>
    <t>i nieruchomościami</t>
  </si>
  <si>
    <t>podatek od nieruchomości</t>
  </si>
  <si>
    <t>podatek od towarów i usług z VAT</t>
  </si>
  <si>
    <t xml:space="preserve">kary i odszkodow. na rzecz osób fiz. </t>
  </si>
  <si>
    <t>wydatki inwest. jednostki budżetowej</t>
  </si>
  <si>
    <t>Dział 700-suma</t>
  </si>
  <si>
    <t>Działalność</t>
  </si>
  <si>
    <t>Prace geodezyjne i kartogr.</t>
  </si>
  <si>
    <t>usługowa</t>
  </si>
  <si>
    <t>nieinwestycyjne</t>
  </si>
  <si>
    <t>rozdział 71013-suma</t>
  </si>
  <si>
    <t>Opracowania geodezyjne</t>
  </si>
  <si>
    <t>i kartograficzne</t>
  </si>
  <si>
    <t>rozdział 71014-suma</t>
  </si>
  <si>
    <t>wynagr. osobow. czł.korp.służby cywil.</t>
  </si>
  <si>
    <t>Nadzór budowlany</t>
  </si>
  <si>
    <t>wydatki na zakupu inwestyc.</t>
  </si>
  <si>
    <t>rozdział 71015-suma</t>
  </si>
  <si>
    <t>Dział 710-suma</t>
  </si>
  <si>
    <t>Administracja</t>
  </si>
  <si>
    <t>Urzędy wojewódzkie</t>
  </si>
  <si>
    <t>publiczna</t>
  </si>
  <si>
    <t>rozdział 75011-suma</t>
  </si>
  <si>
    <t>różne wydatki na rzecz os.fizyczn.</t>
  </si>
  <si>
    <t>Rady Powiatu</t>
  </si>
  <si>
    <t>podróże służbowe krajowe</t>
  </si>
  <si>
    <t>podróże służbowe zagraniczne</t>
  </si>
  <si>
    <t>rozdział 75019-suma</t>
  </si>
  <si>
    <t>wydatki osob. nie zalicz.do wynagr.</t>
  </si>
  <si>
    <t>Starostwa  Powiatowe</t>
  </si>
  <si>
    <t xml:space="preserve">różne opłaty i składki </t>
  </si>
  <si>
    <t>koszty postęp.sądow. i prokur.</t>
  </si>
  <si>
    <t>rozdział 75020-suma</t>
  </si>
  <si>
    <t>Komisje poborowe</t>
  </si>
  <si>
    <t>rozdział 75045-suma</t>
  </si>
  <si>
    <t>Pozostała działalność</t>
  </si>
  <si>
    <t>rozdział 75095-suma</t>
  </si>
  <si>
    <t>Dział 750-suma</t>
  </si>
  <si>
    <t>wpłaty jednostek na fundusz celowy</t>
  </si>
  <si>
    <t>Bezpieczeństwo</t>
  </si>
  <si>
    <t>Komenda Wojewódzka</t>
  </si>
  <si>
    <t xml:space="preserve">publiczne i </t>
  </si>
  <si>
    <t>Policji</t>
  </si>
  <si>
    <t>przeciwpożarowa</t>
  </si>
  <si>
    <t>rozdział 75404-suma</t>
  </si>
  <si>
    <t>wydatki osob. nie zalicz.do uposaż.</t>
  </si>
  <si>
    <t xml:space="preserve">Komendy Powiatowe </t>
  </si>
  <si>
    <t>uposażenia funkcjonariuszy</t>
  </si>
  <si>
    <t>Państwowej Straży Pożarnej</t>
  </si>
  <si>
    <t>pozostałe należności funkcjonar.</t>
  </si>
  <si>
    <t>nagrody roczne dla funkcjonariuszy</t>
  </si>
  <si>
    <t>świadcz.pien.wypł.funkcj.zwoln.ze sł.</t>
  </si>
  <si>
    <t>Równ. pienięż. i ekwiw.dla funkcj.</t>
  </si>
  <si>
    <t>zakup środków żywności</t>
  </si>
  <si>
    <t>zakup leków i mater. medycz.</t>
  </si>
  <si>
    <t>opłaty na rzecz budżetu państwa</t>
  </si>
  <si>
    <t>rozdział 75411-suma</t>
  </si>
  <si>
    <t>Obrona Cywilna</t>
  </si>
  <si>
    <t>rozdział 75414-suma</t>
  </si>
  <si>
    <t>Dział 754-suma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</si>
  <si>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</si>
  <si>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</si>
  <si>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</si>
  <si>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</si>
  <si>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</si>
  <si>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</si>
  <si>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>Różne rozliczenia</t>
  </si>
  <si>
    <t xml:space="preserve">Część równoważąca </t>
  </si>
  <si>
    <t>Wpłaty jst do budżetu państwa</t>
  </si>
  <si>
    <t>subwencji ogólnej dla powiatu</t>
  </si>
  <si>
    <t>rozdział 75832-suma</t>
  </si>
  <si>
    <t>Dział 758-suma</t>
  </si>
  <si>
    <t xml:space="preserve">Oświata </t>
  </si>
  <si>
    <t>Społ.Liceum Ogólnokszt.</t>
  </si>
  <si>
    <t xml:space="preserve">dotacja podm.z budżetu dla </t>
  </si>
  <si>
    <t>i wychowanie</t>
  </si>
  <si>
    <t>Milanówek ul.Fiderkiewicza</t>
  </si>
  <si>
    <t>niepublicznej szkoły</t>
  </si>
  <si>
    <t>Podkowa Leśna</t>
  </si>
  <si>
    <t>Uzupełniające LO dla dorosłych</t>
  </si>
  <si>
    <t xml:space="preserve">w Grodzisku Maz.ul.Sportowa </t>
  </si>
  <si>
    <t>LO Niepubliczne dla dorosłych</t>
  </si>
  <si>
    <t>w Grodzisku Maz. ul.Bartniaka</t>
  </si>
  <si>
    <t>Liceum Ogólnokształcące</t>
  </si>
  <si>
    <t>ul.Żwirki i Wigury 4</t>
  </si>
  <si>
    <t>Grodzisk Mazowiecki</t>
  </si>
  <si>
    <t>zakup pomocy naukowych</t>
  </si>
  <si>
    <t>wydatki inwestycyjne</t>
  </si>
  <si>
    <t>Liceum Profilowane</t>
  </si>
  <si>
    <t>Szkoła Zawodowa</t>
  </si>
  <si>
    <t>Zespół Szkół Nr 1 Grodz.Maz.</t>
  </si>
  <si>
    <t>ul.Żwirki i Wigury 4-razem</t>
  </si>
  <si>
    <t>Milanówek ul.Wójtowska 3</t>
  </si>
  <si>
    <t>zaku energii</t>
  </si>
  <si>
    <t>wpłaty na PFRON</t>
  </si>
  <si>
    <t>Zespół Szkół Nr 2 Milanówek</t>
  </si>
  <si>
    <t>ul. Wójtowska 3-razem</t>
  </si>
  <si>
    <t>Milanówek ul.Piasta 14</t>
  </si>
  <si>
    <t>Zespół Szkół Nr 1 Milanówek</t>
  </si>
  <si>
    <t>ul. Piasta 14-suma</t>
  </si>
  <si>
    <t>ul. Kilińskiego 8 c</t>
  </si>
  <si>
    <t>Zespół Szkół Tech. i Liceal.</t>
  </si>
  <si>
    <t>Grodz.Maz.-razem</t>
  </si>
  <si>
    <t>Szkoła Promocji Zdrowia-</t>
  </si>
  <si>
    <t>Studium Fizjoterapii</t>
  </si>
  <si>
    <t>rozdział 80130-suma</t>
  </si>
  <si>
    <t>Centrum Kształcenia</t>
  </si>
  <si>
    <t>Praktycznego</t>
  </si>
  <si>
    <t>ul.Żyrardowska 48</t>
  </si>
  <si>
    <t>Praktycznego-razem</t>
  </si>
  <si>
    <t>Szkoły podstawowe</t>
  </si>
  <si>
    <t>specjalne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</si>
  <si>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</si>
  <si>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</si>
  <si>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</si>
  <si>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</si>
  <si>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</si>
  <si>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</si>
  <si>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Szkoła zawodowa</t>
  </si>
  <si>
    <t>specjalna</t>
  </si>
  <si>
    <t>Zespół Szkół Specjalnych</t>
  </si>
  <si>
    <t>odpisy na zakł.fund.świadcz.socj.</t>
  </si>
  <si>
    <t>rozdział 80195-suma</t>
  </si>
  <si>
    <t>Dokształcanie i doskonal.</t>
  </si>
  <si>
    <t>nauczycieli</t>
  </si>
  <si>
    <t>rozdział 80146-suma</t>
  </si>
  <si>
    <t>Dział 801-suma</t>
  </si>
  <si>
    <t>Ochrona zdrowia</t>
  </si>
  <si>
    <t>Szpitale ogólne</t>
  </si>
  <si>
    <t>wydatki inwestycyjne jednostek</t>
  </si>
  <si>
    <t>12 000 000
   -700 000</t>
  </si>
  <si>
    <t>budżetowych</t>
  </si>
  <si>
    <t>rozdział 85111-suma</t>
  </si>
  <si>
    <t>Składki na ubezp.zdrowotne</t>
  </si>
  <si>
    <t>składki na ubezpiecz.zdrowotne</t>
  </si>
  <si>
    <t>oraz świadcz.dla osób nie</t>
  </si>
  <si>
    <t>objęt.obowiązk.ubezp.zdrow.</t>
  </si>
  <si>
    <t>rozdział 85156-suma</t>
  </si>
  <si>
    <t>Dział 851-suma</t>
  </si>
  <si>
    <t>dotacje cel. przekazane dla powiatu</t>
  </si>
  <si>
    <t>Pomoc społeczna</t>
  </si>
  <si>
    <t>Placówki opiekuńczo-</t>
  </si>
  <si>
    <t>na zadania bież. realiz. na podst.</t>
  </si>
  <si>
    <t>wychowawcze</t>
  </si>
  <si>
    <t>porozumień między jst</t>
  </si>
  <si>
    <t>świadczenia społeczne</t>
  </si>
  <si>
    <t>rozdział 85201-suma</t>
  </si>
  <si>
    <t>Domy Pomocy Społecznej</t>
  </si>
  <si>
    <t>zakup leków i materiał.medycznych</t>
  </si>
  <si>
    <t>590
-9 000</t>
  </si>
  <si>
    <t>rozdział 85202-suma</t>
  </si>
  <si>
    <t>dotacja cel. na dof.zad.zlec.stowarz.</t>
  </si>
  <si>
    <t>ROK Stowarzysz.</t>
  </si>
  <si>
    <t>Ośrodki wsparcia</t>
  </si>
  <si>
    <t>rozdział 85203 - suma</t>
  </si>
  <si>
    <t>Rodziny zastępcze</t>
  </si>
  <si>
    <t>dot.celowe przek. dla powiatu</t>
  </si>
  <si>
    <t>na zad.bież.real.na pod. poroz.</t>
  </si>
  <si>
    <t>rozdział 85204-suma</t>
  </si>
  <si>
    <t xml:space="preserve">nagrody i wyd.osob.nie zal.do wynagr </t>
  </si>
  <si>
    <t>Powiatowe Centra Pomocy</t>
  </si>
  <si>
    <t>Rodzinie</t>
  </si>
  <si>
    <t>dodatkowe wynagrodz. roczne</t>
  </si>
  <si>
    <t>składki na ubezpiecz.społ.</t>
  </si>
  <si>
    <t>wydatki na zakupy inwestyc.</t>
  </si>
  <si>
    <t>rozdział 85218-suma</t>
  </si>
  <si>
    <t>Dział 852-suma</t>
  </si>
  <si>
    <t>Zespoły ds.orzekania</t>
  </si>
  <si>
    <t>o stopniu niepełnosprawn.</t>
  </si>
  <si>
    <t>wynagrodeznia bezosobowe</t>
  </si>
  <si>
    <t>rozdział 85321-suma</t>
  </si>
  <si>
    <t>Powiatowe Urzędy Pracy</t>
  </si>
  <si>
    <t>rozdział 85333-suma</t>
  </si>
  <si>
    <t>Dział 853-suma</t>
  </si>
  <si>
    <t>Edukacyjna opieka</t>
  </si>
  <si>
    <t>Świetlice szkolne</t>
  </si>
  <si>
    <t>wychowawcza</t>
  </si>
  <si>
    <t>Świetlice szkolne-razem</t>
  </si>
  <si>
    <t>Poradnia Psychologiczno-</t>
  </si>
  <si>
    <t>pedagogiczna</t>
  </si>
  <si>
    <t>Pedagogiczna-razem</t>
  </si>
  <si>
    <t xml:space="preserve">Placówki wychowania </t>
  </si>
  <si>
    <t>pozaszkolnego</t>
  </si>
  <si>
    <t>pozaszkolnego - razem</t>
  </si>
  <si>
    <t>Poradnia Psych.- Pedag.</t>
  </si>
  <si>
    <t>rozdział 85495-suma</t>
  </si>
  <si>
    <t>Dział  854-suma</t>
  </si>
  <si>
    <t>dotacja podm.z budżetu dla samorząd.</t>
  </si>
  <si>
    <t>Kultura i ochrona</t>
  </si>
  <si>
    <t>Muzea</t>
  </si>
  <si>
    <t>instytucji kultury</t>
  </si>
  <si>
    <t xml:space="preserve">dziedzictwa </t>
  </si>
  <si>
    <t>narodowego</t>
  </si>
  <si>
    <t>rozdział 92118-suma</t>
  </si>
  <si>
    <t>rozdział 92195-suma</t>
  </si>
  <si>
    <t>Dział 921-suma</t>
  </si>
  <si>
    <t>Kultura fizyczna</t>
  </si>
  <si>
    <t>i sport</t>
  </si>
  <si>
    <t>Dział 926-suma</t>
  </si>
  <si>
    <t>OGÓŁEM</t>
  </si>
  <si>
    <t xml:space="preserve">P L A N   W Y D A T K Ó W  2006 ROK-ANALITYKA </t>
  </si>
  <si>
    <t>zakup pomocy naukowych, dydak. i książ.</t>
  </si>
  <si>
    <t>nagrody i wydatki nie zal. do wynag.</t>
  </si>
  <si>
    <t>zakup sprzętu i uzbrojenia</t>
  </si>
  <si>
    <t>rozdział 75495 - suma</t>
  </si>
  <si>
    <t>Biblioteki</t>
  </si>
  <si>
    <t>Rezerwa ogólna</t>
  </si>
  <si>
    <t>Rezerwa celowa</t>
  </si>
  <si>
    <t>rozdział 92116 - suma</t>
  </si>
  <si>
    <t>Zarządu Powiatu Grodziskiego</t>
  </si>
  <si>
    <t>zakup usług dostępu do sieci Internet</t>
  </si>
  <si>
    <t>Plan po zmianach</t>
  </si>
  <si>
    <t>Zmiany 23.02.2006</t>
  </si>
  <si>
    <t>z dnia 23.02.2006 r.</t>
  </si>
  <si>
    <t>na dofin. zadań inwestyc.</t>
  </si>
  <si>
    <t>Dział 803 - suma</t>
  </si>
  <si>
    <t xml:space="preserve">Szkolnictwo </t>
  </si>
  <si>
    <t>wyższe</t>
  </si>
  <si>
    <t>Pomoc materialna dla studentów</t>
  </si>
  <si>
    <t>stypendia i zasiłki dla studentów</t>
  </si>
  <si>
    <t>Pomoc materialna dla uczniów</t>
  </si>
  <si>
    <t>stypendia dla uczniów</t>
  </si>
  <si>
    <t>rozdział 85415-suma</t>
  </si>
  <si>
    <t xml:space="preserve"> </t>
  </si>
  <si>
    <t>ZAŁĄCZNIK NR 1</t>
  </si>
  <si>
    <t>do Uchwały Nr 254/2006</t>
  </si>
  <si>
    <t>Rady Powiatu Grodziskiego</t>
  </si>
  <si>
    <t>z dnia 23.02.2006r.</t>
  </si>
  <si>
    <t>PLAN DOCHODÓW 2006 rok</t>
  </si>
  <si>
    <t xml:space="preserve">DZIAŁ </t>
  </si>
  <si>
    <t>dotacje celowe na zadania</t>
  </si>
  <si>
    <t>Rolnictwo</t>
  </si>
  <si>
    <t>Prace geodezyjno - urządzeniowe</t>
  </si>
  <si>
    <t>z zakresu administr. rządowej</t>
  </si>
  <si>
    <t>i Łowiectwo</t>
  </si>
  <si>
    <t>084</t>
  </si>
  <si>
    <t xml:space="preserve">Transport </t>
  </si>
  <si>
    <t>Wpływy ze sprzedaży wyrobów</t>
  </si>
  <si>
    <t xml:space="preserve">i łączność </t>
  </si>
  <si>
    <t>i składników majątkowych</t>
  </si>
  <si>
    <t>0920</t>
  </si>
  <si>
    <t>Pozostałe odsetki</t>
  </si>
  <si>
    <t>Transport i łączność</t>
  </si>
  <si>
    <t>0970</t>
  </si>
  <si>
    <t>wpływy z różnych dochodów</t>
  </si>
  <si>
    <t>2888</t>
  </si>
  <si>
    <t>dotacja celowa otrzymana przez jst</t>
  </si>
  <si>
    <t xml:space="preserve">od innej jst będącej instytucją </t>
  </si>
  <si>
    <t xml:space="preserve">wdrażająca na zadania bieżące </t>
  </si>
  <si>
    <t>realizowane na podst.porozumień</t>
  </si>
  <si>
    <t>6300</t>
  </si>
  <si>
    <t>wpływy z tytułu pomocy finansowej</t>
  </si>
  <si>
    <t>udzielanej między jst na dofinans.</t>
  </si>
  <si>
    <t>własnych zadań inwestycyjnych</t>
  </si>
  <si>
    <t>i zakupów inwestycyjnych</t>
  </si>
  <si>
    <t>Dział 600-suma</t>
  </si>
  <si>
    <t>0750</t>
  </si>
  <si>
    <t>Dochody z najmu i dzierżawy</t>
  </si>
  <si>
    <t xml:space="preserve">Gospodarka gruntami </t>
  </si>
  <si>
    <t>składników majątkowych jst</t>
  </si>
  <si>
    <t xml:space="preserve">i nieruchomościami </t>
  </si>
  <si>
    <t>0870</t>
  </si>
  <si>
    <t>2110</t>
  </si>
  <si>
    <t xml:space="preserve">Dotacje celowe na zadania </t>
  </si>
  <si>
    <t>2360</t>
  </si>
  <si>
    <t xml:space="preserve">dochody jst związane z realizacją </t>
  </si>
  <si>
    <t xml:space="preserve">zadań z zakresu administracji </t>
  </si>
  <si>
    <t xml:space="preserve">rządowej oraz innych zadań </t>
  </si>
  <si>
    <t>zleconych ustawami</t>
  </si>
  <si>
    <t>71013</t>
  </si>
  <si>
    <t>Prace geodezyjne i kartograf.</t>
  </si>
  <si>
    <t>71014</t>
  </si>
  <si>
    <t>71015</t>
  </si>
  <si>
    <t xml:space="preserve">Nadzór budowlany </t>
  </si>
  <si>
    <t>6410</t>
  </si>
  <si>
    <t>dotacje celowe na inwestycje</t>
  </si>
  <si>
    <t>realizowane przez powiat</t>
  </si>
  <si>
    <t xml:space="preserve">Administracja </t>
  </si>
  <si>
    <t>0690</t>
  </si>
  <si>
    <t>wpływy z różnych opłat</t>
  </si>
  <si>
    <t>Starostwo Powiatowe</t>
  </si>
  <si>
    <t>Wpływy z różnych dochodów</t>
  </si>
  <si>
    <t>75045</t>
  </si>
  <si>
    <t>Komendy powiatowe</t>
  </si>
  <si>
    <t>publiczne i ochrona</t>
  </si>
  <si>
    <t>Dotacje celowe na inwestycje</t>
  </si>
  <si>
    <t>Obrona cywilna</t>
  </si>
  <si>
    <t>0420</t>
  </si>
  <si>
    <t>Wpływy z opłaty komunikacyjnej</t>
  </si>
  <si>
    <t xml:space="preserve">Dochody od osób </t>
  </si>
  <si>
    <t>Wpływy z innych opłat stanowiących</t>
  </si>
  <si>
    <t>prawnych , od osób</t>
  </si>
  <si>
    <t>dochodu jst na podstawie ustaw</t>
  </si>
  <si>
    <t>0490</t>
  </si>
  <si>
    <t>wpływy z innych lokalnych opłat</t>
  </si>
  <si>
    <t>pobieranych przez jst na podstawie</t>
  </si>
  <si>
    <t>fizycznych i od innych</t>
  </si>
  <si>
    <t>odrębnych ustaw</t>
  </si>
  <si>
    <t xml:space="preserve">jednostek </t>
  </si>
  <si>
    <t>0010</t>
  </si>
  <si>
    <t xml:space="preserve">podatek dochodowy </t>
  </si>
  <si>
    <t>nieposiadających</t>
  </si>
  <si>
    <t xml:space="preserve">Udziały powiatów </t>
  </si>
  <si>
    <t>od osób fizycznych</t>
  </si>
  <si>
    <t>osobowości prawnej</t>
  </si>
  <si>
    <t>w podatkach</t>
  </si>
  <si>
    <t>stanowiących dochód</t>
  </si>
  <si>
    <t>budżetu państwa</t>
  </si>
  <si>
    <t>0020</t>
  </si>
  <si>
    <t>podatek dochodowy od osób</t>
  </si>
  <si>
    <t>prawnych</t>
  </si>
  <si>
    <t>Dział 756-suma</t>
  </si>
  <si>
    <t>2920</t>
  </si>
  <si>
    <t>subwencje ogólne z budżetu</t>
  </si>
  <si>
    <t>część oświatowa subwencji ogólnej</t>
  </si>
  <si>
    <t>państwa</t>
  </si>
  <si>
    <t xml:space="preserve">dla jednostek samorządu </t>
  </si>
  <si>
    <t>terytorialnego</t>
  </si>
  <si>
    <t>75814</t>
  </si>
  <si>
    <t xml:space="preserve">Pozostałe odsetki </t>
  </si>
  <si>
    <t>Różne rozliczenia finansowe</t>
  </si>
  <si>
    <t xml:space="preserve">subwencje ogólne z budżetu </t>
  </si>
  <si>
    <t>część równoważąca subwencji</t>
  </si>
  <si>
    <t>ogólnej dla powiatów</t>
  </si>
  <si>
    <t>0830</t>
  </si>
  <si>
    <t>wpływy z usług</t>
  </si>
  <si>
    <t>Oświata i wychowanie</t>
  </si>
  <si>
    <t>Dowożenie uczniów</t>
  </si>
  <si>
    <t>wpływy z pomocy finansowej</t>
  </si>
  <si>
    <t>Licea Ogólnokształcące</t>
  </si>
  <si>
    <t>Szkoły zawodowe</t>
  </si>
  <si>
    <t>dochody z najmu i dzierżawy</t>
  </si>
  <si>
    <t>Centra Kształcenia Praktycznego</t>
  </si>
  <si>
    <t>2380</t>
  </si>
  <si>
    <t>Wpływy do budżetu części</t>
  </si>
  <si>
    <t>Gospodarstwa Pomocnicze</t>
  </si>
  <si>
    <t>zysku gospodarstwa pomocniczego</t>
  </si>
  <si>
    <t>dotacja celowa otrzym. przez jst</t>
  </si>
  <si>
    <t>Szkolnictwo</t>
  </si>
  <si>
    <t xml:space="preserve">Pomoc materialna dla </t>
  </si>
  <si>
    <t>od innej jst będącej instytucją</t>
  </si>
  <si>
    <t>studentów</t>
  </si>
  <si>
    <t>wdrażającą na zadania bieżące</t>
  </si>
  <si>
    <t>realizowane na podst.porozum.</t>
  </si>
  <si>
    <t>2889</t>
  </si>
  <si>
    <t>Dział 803-suma</t>
  </si>
  <si>
    <t>85156</t>
  </si>
  <si>
    <t>Dotacje celowe na zadania</t>
  </si>
  <si>
    <t xml:space="preserve">Składki na ubezpieczenia </t>
  </si>
  <si>
    <t>zdrowotne oraz świadczenia dla</t>
  </si>
  <si>
    <t>osób nie objętych obowiązkiem</t>
  </si>
  <si>
    <t>ubezpieczenia zdrowotnego</t>
  </si>
  <si>
    <t xml:space="preserve">bieżące realizowane </t>
  </si>
  <si>
    <t xml:space="preserve">na podst.porozumień z  </t>
  </si>
  <si>
    <t>organami administr. rządowej</t>
  </si>
  <si>
    <t>Wpływy z usług</t>
  </si>
  <si>
    <t>Wpływy z róznych dochodów</t>
  </si>
  <si>
    <t>2130</t>
  </si>
  <si>
    <t>Dotacje celowe na realizację</t>
  </si>
  <si>
    <t>zadań własnych powiatu</t>
  </si>
  <si>
    <t>2320</t>
  </si>
  <si>
    <t>dotacje celowe otrzymane z powiatu</t>
  </si>
  <si>
    <t>na zadania bieżące realizowane na</t>
  </si>
  <si>
    <t>podstawie porozumień między jst</t>
  </si>
  <si>
    <t>853</t>
  </si>
  <si>
    <t>dotacje celowe na zad.</t>
  </si>
  <si>
    <t>Pozostałe zadania</t>
  </si>
  <si>
    <t>Zespoły ds. Orzekania</t>
  </si>
  <si>
    <t>z zakresu adm. rządowej</t>
  </si>
  <si>
    <t>w zakresie polityki</t>
  </si>
  <si>
    <t>o stopniu niepełnospraw.</t>
  </si>
  <si>
    <t>społecznej</t>
  </si>
  <si>
    <t xml:space="preserve">na zadania bieżące realizowane na </t>
  </si>
  <si>
    <t>Państwowy Fundusz Rehabilitacji</t>
  </si>
  <si>
    <t>Osób Niepełnosprawnych</t>
  </si>
  <si>
    <t>2690</t>
  </si>
  <si>
    <t xml:space="preserve">środki z Funduszu Pracy otrzymane </t>
  </si>
  <si>
    <t xml:space="preserve">przez powiat z przeznaczeniem na </t>
  </si>
  <si>
    <t>finansowanie kosztów wynagrodz.</t>
  </si>
  <si>
    <t>i składek na ubezpieczenia społeczne</t>
  </si>
  <si>
    <t>pracowników PUP</t>
  </si>
  <si>
    <t xml:space="preserve">Pomoc materialna </t>
  </si>
  <si>
    <t>dla uczniów</t>
  </si>
  <si>
    <t>Dział 854 - suma</t>
  </si>
  <si>
    <t>Ogółem</t>
  </si>
  <si>
    <t>Załącznik Nr 2A</t>
  </si>
  <si>
    <t>Załącznik nr 2A</t>
  </si>
  <si>
    <t>do Uchwały Nr          /2005</t>
  </si>
  <si>
    <t xml:space="preserve">z dnia </t>
  </si>
  <si>
    <t>z dnia 23 lutego 2006r.</t>
  </si>
  <si>
    <t>PLAN ZADAŃ Z ZAKRESU ADMINISTRACJI RZĄDOWEJ</t>
  </si>
  <si>
    <t>I INNYCH ZADAŃ ZLECONYCH</t>
  </si>
  <si>
    <t>PLAN WYDATKÓW</t>
  </si>
  <si>
    <t>Klasyfikacja budżetowa</t>
  </si>
  <si>
    <t>Treść</t>
  </si>
  <si>
    <t xml:space="preserve">Kwota </t>
  </si>
  <si>
    <t>Plan po</t>
  </si>
  <si>
    <t xml:space="preserve">PLAN </t>
  </si>
  <si>
    <t>Plan</t>
  </si>
  <si>
    <t>Zmiana    29.09.2005</t>
  </si>
  <si>
    <t>Zmiany         23.02.2006</t>
  </si>
  <si>
    <t>w złotych</t>
  </si>
  <si>
    <t>26.04.01</t>
  </si>
  <si>
    <t>zmianach</t>
  </si>
  <si>
    <t>28.05.2001</t>
  </si>
  <si>
    <t>28.06.2001</t>
  </si>
  <si>
    <t>30.08.2001r.</t>
  </si>
  <si>
    <t>27.09.01</t>
  </si>
  <si>
    <t>2005r.</t>
  </si>
  <si>
    <t>31.08.2005</t>
  </si>
  <si>
    <t>przed zmianami</t>
  </si>
  <si>
    <t>Zakup usług pozostałych</t>
  </si>
  <si>
    <t>kary i odszkodowania na rzecz os.fiz.</t>
  </si>
  <si>
    <t>Wynagrodzenia osobowe pracowników</t>
  </si>
  <si>
    <t>wynag.osobowe członków korp.sł.cyw.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</si>
  <si>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</si>
  <si>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</si>
  <si>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</si>
  <si>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</si>
  <si>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</si>
  <si>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opłaty za usługi internetowe</t>
  </si>
  <si>
    <t>Podróże krajowe służbowe</t>
  </si>
  <si>
    <t>Odpisy na zakładowy fund.świadcz.socj.</t>
  </si>
  <si>
    <t>Różne wydatki na rzecz osób fizycznych</t>
  </si>
  <si>
    <t>wydatki osob.nie zalicz.do uposaż.</t>
  </si>
  <si>
    <t>Uposażenia funkcjonariuszy</t>
  </si>
  <si>
    <t>Pozostałe należnośći funkcjonariuszy</t>
  </si>
  <si>
    <t>Nagrody roczne funkcjonariuszy</t>
  </si>
  <si>
    <t>Uposaż.oraz świadcz.pieniężne funkcjon.</t>
  </si>
  <si>
    <t xml:space="preserve">równ. pienięż.i ekwiw. dla funkcj. </t>
  </si>
  <si>
    <t>Zakup środków żywności</t>
  </si>
  <si>
    <t>Zakup leków i materiałów medycznych</t>
  </si>
  <si>
    <t>Zakup sprzętu i uzbrojenia</t>
  </si>
  <si>
    <t>Zakup usług remontowych</t>
  </si>
  <si>
    <t>Krajowe podróże służbowe</t>
  </si>
  <si>
    <t>Różne opłaty i składki</t>
  </si>
  <si>
    <t>Opłaty na rzecz budżetu państwa</t>
  </si>
  <si>
    <t>Wydatki inwestyc.jednostek budżet.</t>
  </si>
  <si>
    <t>składki na ubepieczenia zdrowotne</t>
  </si>
  <si>
    <t>dotacja cel. na dof.zad.zlec.stowarz</t>
  </si>
  <si>
    <t>dodatkowe wynagrodzenie roczne</t>
  </si>
  <si>
    <t>opłata za usługi internetowe</t>
  </si>
  <si>
    <t>odpisy na ZFŚŚ</t>
  </si>
  <si>
    <t>=</t>
  </si>
  <si>
    <t>RAZEM</t>
  </si>
  <si>
    <t>Załącznik Nr 3</t>
  </si>
  <si>
    <t>PRZYCHODY I ROZCHODY BUDŻETU POWIATU NA 2006 ROK</t>
  </si>
  <si>
    <t>L.p.</t>
  </si>
  <si>
    <t>PRZYCHODY</t>
  </si>
  <si>
    <t>KLASYFIKACJA 
PRZYCHODÓW I 
ROZCHODÓW</t>
  </si>
  <si>
    <t>KWOTA</t>
  </si>
  <si>
    <t>I.</t>
  </si>
  <si>
    <t>1.Nadwyżka z lat ubiegłych</t>
  </si>
  <si>
    <t>§ 957</t>
  </si>
  <si>
    <t>2. Sprzedaż papierów wartościowych</t>
  </si>
  <si>
    <t xml:space="preserve">    wyemitowanych przez gminy</t>
  </si>
  <si>
    <t>3. Planowane do zaciągnięcia kredyty</t>
  </si>
  <si>
    <t>§ 952</t>
  </si>
  <si>
    <t xml:space="preserve">    długoterminowe</t>
  </si>
  <si>
    <t>4. Planowane do zaciągnięcia pożyczki</t>
  </si>
  <si>
    <t xml:space="preserve">    długoterminowe </t>
  </si>
  <si>
    <t>5. Przychody z prywatyzacji majątku</t>
  </si>
  <si>
    <t>6. Spłaty pożyczek udzielonych</t>
  </si>
  <si>
    <t>7. Przychody z tytułu innych rozliczeń krajowych</t>
  </si>
  <si>
    <t>§ 955</t>
  </si>
  <si>
    <t>( wolne środki)</t>
  </si>
  <si>
    <t>RAZEM PRZYCHODY</t>
  </si>
  <si>
    <t>II.</t>
  </si>
  <si>
    <t>1. Spłaty kredytów długoterminowych</t>
  </si>
  <si>
    <t>§ 992</t>
  </si>
  <si>
    <t>2. Spłaty pożyczek</t>
  </si>
  <si>
    <t>3. Wykup papierów wartościowych</t>
  </si>
  <si>
    <t>4. Udzielone pożyczki</t>
  </si>
  <si>
    <t>RAZEM ROZCHODY</t>
  </si>
  <si>
    <t>INFORMACJE UZUPEŁNIAJĄCE</t>
  </si>
  <si>
    <t>1. Planowane dochody</t>
  </si>
  <si>
    <t>2. Planowane wydatki</t>
  </si>
  <si>
    <t>3. Wynik</t>
  </si>
  <si>
    <t xml:space="preserve">     - różnica między 1 i 2 (+)</t>
  </si>
  <si>
    <t xml:space="preserve">     - różnica między 1 i 2 ( -)</t>
  </si>
  <si>
    <t>I. POKRYCIE DEFICYTU/NIEDOBORU/BUDŻETU</t>
  </si>
  <si>
    <t>1. nadwyżką budżetową z lat ubiegłych</t>
  </si>
  <si>
    <t>2. przychodami z prywatyzacji majątku</t>
  </si>
  <si>
    <t>....................................</t>
  </si>
  <si>
    <t>3. przychodami ze sprzedaży papierów wartościowych</t>
  </si>
  <si>
    <t>4. kredytem/pożyczką/ długoterminowym</t>
  </si>
  <si>
    <t>5. Przychodami z tytułu innych rozliczeń krajowych</t>
  </si>
  <si>
    <t>II. PRZEZNACZENIE NADWYŻKI BUDŻETU</t>
  </si>
  <si>
    <t>1. spłata kredytów i pożyczek</t>
  </si>
  <si>
    <t>2. pożyczki udzielone</t>
  </si>
  <si>
    <t>3. wykup papierów wartościowych</t>
  </si>
  <si>
    <t>Załącznik Nr 5</t>
  </si>
  <si>
    <t xml:space="preserve">Rady Powiatu Grodziskiego </t>
  </si>
  <si>
    <t>PROGNOZA DŁUGU POWIATU NA 31 GRUDNIA 2006 ROK I LATA NASTĘPNE</t>
  </si>
  <si>
    <t>A.</t>
  </si>
  <si>
    <t>PLANOWANE DOCHODY POWIATU W LATACH</t>
  </si>
  <si>
    <t>Kwota zadłużenia
na dzień 31.12.2006r.</t>
  </si>
  <si>
    <t>58 000 000*</t>
  </si>
  <si>
    <t xml:space="preserve">Wyszczególnienie </t>
  </si>
  <si>
    <t>Kwota zadłużenia na dzień 31.12.2005r.</t>
  </si>
  <si>
    <t>PLANOWANE KWOTY SPŁAT W LATACH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</si>
  <si>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</si>
  <si>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</si>
  <si>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</si>
  <si>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</si>
  <si>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</si>
  <si>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</si>
  <si>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</si>
  <si>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</si>
  <si>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</si>
  <si>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E.</t>
  </si>
  <si>
    <t xml:space="preserve">ZOBOWIĄZANIA WG TYTUŁÓW DŁUŻNYCH
(E1+E2+E3+E5)
</t>
  </si>
  <si>
    <t>z tego:</t>
  </si>
  <si>
    <t>E1.</t>
  </si>
  <si>
    <t>emisja papierów wartościowych</t>
  </si>
  <si>
    <t>E2.</t>
  </si>
  <si>
    <t>kredyty i pożyczki
w tym:</t>
  </si>
  <si>
    <t>odsetki od zaciągniętych kredytów
 i pożyczek</t>
  </si>
  <si>
    <t>E3.</t>
  </si>
  <si>
    <t>przyjęte depozyty</t>
  </si>
  <si>
    <t>E4.</t>
  </si>
  <si>
    <t>w tym:
depozyty zbywalne</t>
  </si>
  <si>
    <t>E5.</t>
  </si>
  <si>
    <t>wymagalne zobowiązania(E6.+E9.)</t>
  </si>
  <si>
    <t>E6.</t>
  </si>
  <si>
    <t>z tego:
jednostek budżetowych</t>
  </si>
  <si>
    <t>E7.</t>
  </si>
  <si>
    <t>w tym:
dostawy towarów i usług</t>
  </si>
  <si>
    <t>E8.</t>
  </si>
  <si>
    <t>składek na ubezpieczenia społeczne i Fundusz
Pracy</t>
  </si>
  <si>
    <t>E9.</t>
  </si>
  <si>
    <t>wynikających z ustaw i orzeczeń sądu,
udzielonych poręczeń i gwarancji</t>
  </si>
  <si>
    <t>Zadłużenie powiatu na 31.12.2005r.</t>
  </si>
  <si>
    <t>odsetki od kredytów na 31.12.2005r.</t>
  </si>
  <si>
    <t>spłaty 2006r.</t>
  </si>
  <si>
    <t>spłaty odsetek 2006r.</t>
  </si>
  <si>
    <t>Planowane kredyty 2006r.</t>
  </si>
  <si>
    <t>Razem zadłużenie na 31.12.2006r.</t>
  </si>
  <si>
    <t>* w planowanych dochodach na lata 2007-2010 uwzględniono kwotę dotacji na realizację inwestycji pn:. "Budowa Szpitala Zachodniego w Grodzisku Mazowieckim"</t>
  </si>
  <si>
    <t>Załącznik Nr 4</t>
  </si>
  <si>
    <t>do Uchwały nr 254/2006</t>
  </si>
  <si>
    <t>z dnia 23 lutego 2006 r.</t>
  </si>
  <si>
    <t>WYDATKI NA ZADANIA INWESTYCYJNE NA 2006 ROK</t>
  </si>
  <si>
    <t>L.p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</si>
  <si>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</si>
  <si>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</si>
  <si>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</si>
  <si>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</si>
  <si>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</si>
  <si>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</si>
  <si>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</si>
  <si>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</si>
  <si>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</si>
  <si>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2006 rok</t>
  </si>
  <si>
    <t>jego cel</t>
  </si>
  <si>
    <t xml:space="preserve">koordynująca </t>
  </si>
  <si>
    <t>programu</t>
  </si>
  <si>
    <t xml:space="preserve">w tys.zł </t>
  </si>
  <si>
    <t xml:space="preserve">Wydatki </t>
  </si>
  <si>
    <t>Wydatki</t>
  </si>
  <si>
    <t xml:space="preserve">Środki </t>
  </si>
  <si>
    <t xml:space="preserve">Środki na </t>
  </si>
  <si>
    <t>Środki do</t>
  </si>
  <si>
    <t>i zadania</t>
  </si>
  <si>
    <t>zadanie/</t>
  </si>
  <si>
    <t xml:space="preserve">przed </t>
  </si>
  <si>
    <t>1999r.</t>
  </si>
  <si>
    <t>2000r.</t>
  </si>
  <si>
    <t>własne</t>
  </si>
  <si>
    <t xml:space="preserve">zadania </t>
  </si>
  <si>
    <t>pozyskania*</t>
  </si>
  <si>
    <t>program</t>
  </si>
  <si>
    <t>1999 r.</t>
  </si>
  <si>
    <t>zlecone</t>
  </si>
  <si>
    <t>Przebudowa drogi 38136 Henryszew-</t>
  </si>
  <si>
    <t xml:space="preserve">Powiatowy </t>
  </si>
  <si>
    <t>1 rok</t>
  </si>
  <si>
    <t>Oryszew</t>
  </si>
  <si>
    <t>Zarząd Dróg</t>
  </si>
  <si>
    <t>Przebudowa drogi 01415 Grodzisk Maz.-</t>
  </si>
  <si>
    <t>Siestrzeń</t>
  </si>
  <si>
    <t>w tym kredyt-1 312,50</t>
  </si>
  <si>
    <t>Przebudowa drogi 01419 Grodzisk Maz-</t>
  </si>
  <si>
    <t>Powiatowy</t>
  </si>
  <si>
    <t>Wojcieszyn w miejscowości Izdebno Kościelne</t>
  </si>
  <si>
    <t>w tym kredyt: 468,0</t>
  </si>
  <si>
    <t>Przebudowa drogi 01419 Grodzisk Maz.-</t>
  </si>
  <si>
    <t>2005-2007</t>
  </si>
  <si>
    <t>Wojcieszyn ul. Bałtycka</t>
  </si>
  <si>
    <t>Przebudowa ul. Bałtyckiej w Grodzisku</t>
  </si>
  <si>
    <t>Mazowieckim</t>
  </si>
  <si>
    <t>Przebudowa ul. 1 Maja w Podkowie</t>
  </si>
  <si>
    <t>Leśnej</t>
  </si>
  <si>
    <t>Zarząd Dóg</t>
  </si>
  <si>
    <t>w tym kredyt: 464,3</t>
  </si>
  <si>
    <t>Przebudowa i remont drogi 38501</t>
  </si>
  <si>
    <t>2004-2006</t>
  </si>
  <si>
    <t>Grodzisk Maz.-Tarczyn</t>
  </si>
  <si>
    <t>w tym kredyt: 441,5</t>
  </si>
  <si>
    <t>Przebudowa drogi w Żelechowie</t>
  </si>
  <si>
    <t>Remont drogi 38128 Błonie-Szymanów</t>
  </si>
  <si>
    <t>10.</t>
  </si>
  <si>
    <t>Remont chodnika ul. Kościuszki w Milanówku</t>
  </si>
  <si>
    <t xml:space="preserve">1 rok </t>
  </si>
  <si>
    <t>11.</t>
  </si>
  <si>
    <t>Wykonanie nawierzchni ul. Kwiatowa</t>
  </si>
  <si>
    <t>w Milanówku</t>
  </si>
  <si>
    <t>12.</t>
  </si>
  <si>
    <t xml:space="preserve">Wykonanie nawierzchni ul. Średnia </t>
  </si>
  <si>
    <t>13.</t>
  </si>
  <si>
    <t xml:space="preserve">Przebudowa ul. Nowowiejskiej </t>
  </si>
  <si>
    <t>14.</t>
  </si>
  <si>
    <t>Wykonanie nawierzchni ul. Piotra Skargi</t>
  </si>
  <si>
    <t>15.</t>
  </si>
  <si>
    <t>przebudowa drogi 01412</t>
  </si>
  <si>
    <t>Książenice-Podkowa Leśna</t>
  </si>
  <si>
    <t>16.</t>
  </si>
  <si>
    <t>przebudowa drogi powiatowej w Książenicach</t>
  </si>
  <si>
    <t>gm.Grodzisk Mazowiecki</t>
  </si>
  <si>
    <t>kredyt</t>
  </si>
  <si>
    <t>17.</t>
  </si>
  <si>
    <t xml:space="preserve">budowa drogi powiatowej Mszczonów </t>
  </si>
  <si>
    <t>2006-2013</t>
  </si>
  <si>
    <t>GM Mszczonów-Piotrkowice GM Żabia Wola</t>
  </si>
  <si>
    <t>Budowa przyłącza wodociągowego</t>
  </si>
  <si>
    <t>do bazy w Kozerkach</t>
  </si>
  <si>
    <t>zakupy inwestycyjne</t>
  </si>
  <si>
    <t>Przebudowa budynku po d. siedzibie WKU</t>
  </si>
  <si>
    <t xml:space="preserve">Starostwo </t>
  </si>
  <si>
    <t>w Grodzisku Maz. dla potrzeb Poradni</t>
  </si>
  <si>
    <t>Powiatu</t>
  </si>
  <si>
    <t>Psychologiczno-Pedagogicznej</t>
  </si>
  <si>
    <t>Starostwo</t>
  </si>
  <si>
    <t>modernizacja kotłowni - Daleka</t>
  </si>
  <si>
    <t>Budowa podjazdu dla osób niepełnosprawnych</t>
  </si>
  <si>
    <t>Powiatowe</t>
  </si>
  <si>
    <t xml:space="preserve"> Daleka 11A</t>
  </si>
  <si>
    <t xml:space="preserve">Prace termo-modernizacyjne w budynkach </t>
  </si>
  <si>
    <t>2006-2007</t>
  </si>
  <si>
    <t>użyteczności publicznej</t>
  </si>
  <si>
    <t>wykonanie dwóch ubikacji dla osób</t>
  </si>
  <si>
    <t>niepełnosprawnych</t>
  </si>
  <si>
    <t>Ośrodek Zdrowia Piasta 30 Milanówek</t>
  </si>
  <si>
    <t>Powiatowy Inspektorat</t>
  </si>
  <si>
    <t>Nadzoru Budowlanego</t>
  </si>
  <si>
    <t xml:space="preserve"> stan surowy nadbudowy w budynku</t>
  </si>
  <si>
    <t xml:space="preserve"> ul.Kościuszki 30 Grodzisk Maz. </t>
  </si>
  <si>
    <t>Dostosowanie infrastruktury informatycznej</t>
  </si>
  <si>
    <t>Starostwa Powiatu Grodziskiego do potrzeb</t>
  </si>
  <si>
    <t>lokalnej społeczności</t>
  </si>
  <si>
    <t>Budowa</t>
  </si>
  <si>
    <t>2000-2007</t>
  </si>
  <si>
    <t>Strażnicy</t>
  </si>
  <si>
    <t>zakup samochodu ratowniczo-gaśniczego</t>
  </si>
  <si>
    <t>dla jednostki Powiatowej Komendy PSP</t>
  </si>
  <si>
    <t>zakup samochodu do przewozu dzieci</t>
  </si>
  <si>
    <t>budowa boiska przy</t>
  </si>
  <si>
    <t>ZS w Grodzisku ul. Żwirki i Wigury</t>
  </si>
  <si>
    <t>boisko do koszykówki + drogi i chodniki</t>
  </si>
  <si>
    <t>( II etap inwestycji)</t>
  </si>
  <si>
    <t>budowa boiska sport. oraz toru wrtokarskiego</t>
  </si>
  <si>
    <t>przy Zespole Szkół Nr 2 w Milanówku</t>
  </si>
  <si>
    <t xml:space="preserve">modernizacja kotłowni w Centrum </t>
  </si>
  <si>
    <t>pożyczka z WFOŚiGW</t>
  </si>
  <si>
    <t>Kształcenia Praktycznego w Grodzisku Maz.</t>
  </si>
  <si>
    <t>1989-2007</t>
  </si>
  <si>
    <t>Szpitala</t>
  </si>
  <si>
    <t>modernizacja kotłowni  w DPS</t>
  </si>
  <si>
    <t>Starostwo Powiatu</t>
  </si>
  <si>
    <t>w Izdebnie Kościelnym</t>
  </si>
  <si>
    <t>Grodziskiego</t>
  </si>
  <si>
    <t>budowa widny w DPS w Izdebnie Kościelnym</t>
  </si>
  <si>
    <t>zakup komputera dla Ogniska</t>
  </si>
  <si>
    <t>Ognisko</t>
  </si>
  <si>
    <t>Plastycznego</t>
  </si>
  <si>
    <t>Plastyczne</t>
  </si>
  <si>
    <t>* środki do pozyskania: 
kwota 2.775.000 pochodzi z porozumień zawartych z gminami z terenu powiatu grodziskiego do współfinansowania poszczególnych zadań inwestycyjnych
kwota   100.000 wynika z zawartej umowy z Urzędem Marszałkowskim w 2005r. /wydatkowanie nastąpi w 2006r./
kwota   3.529.500 wynika z przewidywanych do pozyskania środków strukturalnych</t>
  </si>
  <si>
    <t>Załącznik nr 4A</t>
  </si>
  <si>
    <t>WYDATKI NA WIELOLETNIE PROGRAMY INWESTYCYJNE</t>
  </si>
  <si>
    <t>Wydatki
poniesione
przed rokiem
2006</t>
  </si>
  <si>
    <t>2006r.</t>
  </si>
  <si>
    <t>2008-2013</t>
  </si>
  <si>
    <t>Remont i przebudowa</t>
  </si>
  <si>
    <t>drogi 38501</t>
  </si>
  <si>
    <t>w tym:kredyt</t>
  </si>
  <si>
    <t>Przebudowa drogi</t>
  </si>
  <si>
    <t>01412</t>
  </si>
  <si>
    <t xml:space="preserve">Przebudowa i remont drogi </t>
  </si>
  <si>
    <t>01419 Grodzisk Maz.-Wojcieszyn</t>
  </si>
  <si>
    <t>(ul. Bałtycka) w powiecie grodziskim</t>
  </si>
  <si>
    <t xml:space="preserve">GM Mszczonów-Piotkowice </t>
  </si>
  <si>
    <t>GM Żabia Wola</t>
  </si>
  <si>
    <t xml:space="preserve">Prace termo-modernizacyjne w </t>
  </si>
  <si>
    <t>budynkach użyteczności publicznej</t>
  </si>
  <si>
    <t xml:space="preserve">Budowa </t>
  </si>
  <si>
    <t xml:space="preserve">budowa boiska sportowego oraz toru </t>
  </si>
  <si>
    <t>wrotkarskiego przy Zespole Szkół Nr 2</t>
  </si>
  <si>
    <t>w Milanówku ul. Wójtowska 3</t>
  </si>
  <si>
    <t>* środki do pozyskania w wysokości 262.500 zł pochodzą z zawartych porozumień z gminami z terenu powiatu grodziskiego do współfinansowania  wieloletnich zadań inwestycyjnych</t>
  </si>
  <si>
    <t>Natomiast kwota 100.000 zł pochodzi z zawartej umowy z Urzędem Marszałkowskim w 2005r./ środki wydatkowane będą w 2006r./</t>
  </si>
  <si>
    <t>Kwota  3.529.500 zł stanowi przewidywane do pozyskania środki strukturalne</t>
  </si>
  <si>
    <t>poz.1</t>
  </si>
  <si>
    <t>2006r. : kredyt 441,50 ; środki gminy 182,50 ; środki strukturalne 1 872,00</t>
  </si>
  <si>
    <t>poz.2</t>
  </si>
  <si>
    <t>2006r.: 237,5 tys. zł środki własne,  712,5 tys. zł środki strukturalne</t>
  </si>
  <si>
    <t>poz 3</t>
  </si>
  <si>
    <t>2006 rok:  środki własne 315 tys. zł,  przewidywane środki do pozyskania z ZPORR 945 tys. zł. 
2007 rok: środki własne 412 tys. Zł,  przewidywane środki do pozyskania 1 236 tys.zł</t>
  </si>
  <si>
    <t>poz.4</t>
  </si>
  <si>
    <t>2006 rok: środki własne 20 tys.zł; 
2007 rok: środki własne 20 tys.zł;
2008-2013 środki własne 308 tys.zł; środki gminy 348,0 tys.zł ; przewidziane do pozyskania środki z Ministerstwa 464,0 tys.zł, przewidziane do pozyskania z ZPORR 3 480,0 tys.zł</t>
  </si>
  <si>
    <t>poz.8</t>
  </si>
  <si>
    <t>2006 rok- środki na podstawie zawartej umowy z Urzędem Marszałkowskim w 2005r.</t>
  </si>
  <si>
    <t>poz.9</t>
  </si>
  <si>
    <t>2006 rok- środki gminy 80,00 tys.zł, powiat 345,0 tys.zł</t>
  </si>
  <si>
    <t>2007rok.- planowane do pozyskania środki z Urzędu Marszałkowskiego 53 tys.zł;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</si>
</sst>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\ &quot;zł&quot;"/>
    <numFmt numFmtId="166" formatCode="#,##0.0"/>
    <numFmt numFmtId="167" formatCode="0.000"/>
    <numFmt numFmtId="168" formatCode="#,##0.000"/>
    <numFmt numFmtId="169" formatCode="#,##0.0000"/>
    <numFmt numFmtId="170" formatCode="00\-000"/>
  </numFmts>
  <fonts count="27">
    <font>
      <sz val="10"/>
      <name val="Arial"/>
      <family val="0"/>
    </font>
    <font>
      <sz val="14"/>
      <name val="Arial CE"/>
      <family val="2"/>
    </font>
    <font>
      <b/>
      <sz val="14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"/>
      <family val="0"/>
    </font>
    <font>
      <b/>
      <sz val="12"/>
      <name val="Arial CE"/>
      <family val="2"/>
    </font>
    <font>
      <sz val="12"/>
      <color indexed="10"/>
      <name val="Arial CE"/>
      <family val="2"/>
    </font>
    <font>
      <sz val="12"/>
      <name val="Arial"/>
      <family val="0"/>
    </font>
    <font>
      <b/>
      <sz val="12"/>
      <color indexed="10"/>
      <name val="Arial CE"/>
      <family val="2"/>
    </font>
    <font>
      <sz val="12"/>
      <color indexed="10"/>
      <name val="Arial"/>
      <family val="0"/>
    </font>
    <font>
      <i/>
      <sz val="10"/>
      <name val="Arial CE"/>
      <family val="2"/>
    </font>
    <font>
      <b/>
      <i/>
      <sz val="10"/>
      <name val="Arial CE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b/>
      <i/>
      <sz val="14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1" fillId="0" borderId="6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8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16" fillId="0" borderId="13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6" fillId="0" borderId="8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3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4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9" fillId="0" borderId="4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10" fillId="0" borderId="1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6" fillId="0" borderId="8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/>
    </xf>
    <xf numFmtId="49" fontId="6" fillId="0" borderId="3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3" fontId="11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6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6" fillId="0" borderId="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9" fillId="0" borderId="6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/>
    </xf>
    <xf numFmtId="49" fontId="10" fillId="0" borderId="2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0" fontId="9" fillId="0" borderId="15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3" fontId="11" fillId="0" borderId="3" xfId="0" applyNumberFormat="1" applyFont="1" applyBorder="1" applyAlignment="1">
      <alignment horizontal="right"/>
    </xf>
    <xf numFmtId="0" fontId="9" fillId="2" borderId="2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/>
    </xf>
    <xf numFmtId="3" fontId="11" fillId="0" borderId="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3" fontId="13" fillId="0" borderId="3" xfId="0" applyNumberFormat="1" applyFont="1" applyBorder="1" applyAlignment="1">
      <alignment horizontal="left"/>
    </xf>
    <xf numFmtId="0" fontId="9" fillId="0" borderId="8" xfId="0" applyNumberFormat="1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right"/>
    </xf>
    <xf numFmtId="49" fontId="6" fillId="0" borderId="8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9" fontId="6" fillId="0" borderId="6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0" fontId="0" fillId="0" borderId="0" xfId="0" applyAlignment="1">
      <alignment horizontal="center"/>
    </xf>
    <xf numFmtId="0" fontId="9" fillId="0" borderId="10" xfId="0" applyNumberFormat="1" applyFont="1" applyBorder="1" applyAlignment="1">
      <alignment/>
    </xf>
    <xf numFmtId="49" fontId="9" fillId="0" borderId="4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49" fontId="9" fillId="0" borderId="3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2" fillId="2" borderId="15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9" fillId="0" borderId="7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9" xfId="0" applyNumberFormat="1" applyFont="1" applyBorder="1" applyAlignment="1">
      <alignment/>
    </xf>
    <xf numFmtId="49" fontId="9" fillId="0" borderId="4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6" fillId="0" borderId="5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0" fontId="6" fillId="0" borderId="15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9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/>
    </xf>
    <xf numFmtId="0" fontId="9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49" fontId="10" fillId="0" borderId="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49" fontId="13" fillId="0" borderId="2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/>
    </xf>
    <xf numFmtId="3" fontId="9" fillId="0" borderId="7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3" fontId="9" fillId="0" borderId="5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9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6" xfId="0" applyFont="1" applyBorder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2" xfId="0" applyFont="1" applyBorder="1" applyAlignment="1">
      <alignment/>
    </xf>
    <xf numFmtId="3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9" fillId="0" borderId="8" xfId="0" applyFont="1" applyBorder="1" applyAlignment="1">
      <alignment/>
    </xf>
    <xf numFmtId="3" fontId="9" fillId="0" borderId="8" xfId="0" applyNumberFormat="1" applyFont="1" applyBorder="1" applyAlignment="1">
      <alignment/>
    </xf>
    <xf numFmtId="0" fontId="16" fillId="0" borderId="1" xfId="0" applyFont="1" applyBorder="1" applyAlignment="1">
      <alignment horizontal="left"/>
    </xf>
    <xf numFmtId="3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3" fontId="9" fillId="0" borderId="6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0" xfId="18" applyFont="1">
      <alignment/>
      <protection/>
    </xf>
    <xf numFmtId="0" fontId="7" fillId="0" borderId="0" xfId="18" applyFont="1" applyAlignment="1">
      <alignment/>
      <protection/>
    </xf>
    <xf numFmtId="0" fontId="7" fillId="2" borderId="4" xfId="18" applyFont="1" applyFill="1" applyBorder="1" applyAlignment="1">
      <alignment horizontal="center" vertical="top"/>
      <protection/>
    </xf>
    <xf numFmtId="0" fontId="7" fillId="2" borderId="4" xfId="18" applyFont="1" applyFill="1" applyBorder="1" applyAlignment="1">
      <alignment horizontal="center" vertical="top" wrapText="1"/>
      <protection/>
    </xf>
    <xf numFmtId="0" fontId="6" fillId="0" borderId="1" xfId="18" applyFont="1" applyBorder="1">
      <alignment/>
      <protection/>
    </xf>
    <xf numFmtId="0" fontId="20" fillId="0" borderId="1" xfId="18" applyFont="1" applyBorder="1">
      <alignment/>
      <protection/>
    </xf>
    <xf numFmtId="0" fontId="6" fillId="0" borderId="1" xfId="18" applyFont="1" applyBorder="1" applyAlignment="1">
      <alignment horizontal="center"/>
      <protection/>
    </xf>
    <xf numFmtId="0" fontId="9" fillId="0" borderId="3" xfId="18" applyFont="1" applyBorder="1" applyAlignment="1">
      <alignment horizontal="center"/>
      <protection/>
    </xf>
    <xf numFmtId="0" fontId="20" fillId="0" borderId="3" xfId="18" applyFont="1" applyBorder="1">
      <alignment/>
      <protection/>
    </xf>
    <xf numFmtId="0" fontId="6" fillId="0" borderId="3" xfId="18" applyFont="1" applyBorder="1" applyAlignment="1">
      <alignment horizontal="center"/>
      <protection/>
    </xf>
    <xf numFmtId="3" fontId="6" fillId="0" borderId="3" xfId="18" applyNumberFormat="1" applyFont="1" applyBorder="1">
      <alignment/>
      <protection/>
    </xf>
    <xf numFmtId="0" fontId="6" fillId="0" borderId="3" xfId="18" applyFont="1" applyBorder="1">
      <alignment/>
      <protection/>
    </xf>
    <xf numFmtId="0" fontId="6" fillId="0" borderId="2" xfId="18" applyFont="1" applyBorder="1">
      <alignment/>
      <protection/>
    </xf>
    <xf numFmtId="0" fontId="20" fillId="0" borderId="2" xfId="18" applyFont="1" applyBorder="1">
      <alignment/>
      <protection/>
    </xf>
    <xf numFmtId="0" fontId="6" fillId="0" borderId="2" xfId="18" applyFont="1" applyBorder="1" applyAlignment="1">
      <alignment horizontal="center"/>
      <protection/>
    </xf>
    <xf numFmtId="0" fontId="6" fillId="0" borderId="7" xfId="18" applyFont="1" applyBorder="1">
      <alignment/>
      <protection/>
    </xf>
    <xf numFmtId="0" fontId="9" fillId="0" borderId="10" xfId="18" applyFont="1" applyBorder="1" applyAlignment="1">
      <alignment horizontal="center"/>
      <protection/>
    </xf>
    <xf numFmtId="0" fontId="6" fillId="0" borderId="9" xfId="18" applyFont="1" applyBorder="1" applyAlignment="1">
      <alignment horizontal="center"/>
      <protection/>
    </xf>
    <xf numFmtId="3" fontId="9" fillId="0" borderId="4" xfId="18" applyNumberFormat="1" applyFont="1" applyBorder="1">
      <alignment/>
      <protection/>
    </xf>
    <xf numFmtId="0" fontId="6" fillId="0" borderId="10" xfId="18" applyFont="1" applyBorder="1">
      <alignment/>
      <protection/>
    </xf>
    <xf numFmtId="0" fontId="20" fillId="0" borderId="0" xfId="18" applyFont="1">
      <alignment/>
      <protection/>
    </xf>
    <xf numFmtId="165" fontId="20" fillId="0" borderId="0" xfId="18" applyNumberFormat="1" applyFont="1" applyBorder="1" applyAlignment="1">
      <alignment horizontal="center"/>
      <protection/>
    </xf>
    <xf numFmtId="0" fontId="20" fillId="0" borderId="0" xfId="18" applyFont="1" applyBorder="1" applyAlignment="1">
      <alignment horizontal="right"/>
      <protection/>
    </xf>
    <xf numFmtId="0" fontId="20" fillId="0" borderId="0" xfId="18" applyFont="1" applyBorder="1" applyAlignment="1">
      <alignment horizontal="center"/>
      <protection/>
    </xf>
    <xf numFmtId="0" fontId="17" fillId="0" borderId="0" xfId="19">
      <alignment/>
      <protection/>
    </xf>
    <xf numFmtId="0" fontId="1" fillId="0" borderId="0" xfId="19" applyFont="1">
      <alignment/>
      <protection/>
    </xf>
    <xf numFmtId="0" fontId="16" fillId="2" borderId="4" xfId="19" applyFont="1" applyFill="1" applyBorder="1" applyAlignment="1">
      <alignment horizontal="center"/>
      <protection/>
    </xf>
    <xf numFmtId="3" fontId="16" fillId="2" borderId="1" xfId="19" applyNumberFormat="1" applyFont="1" applyFill="1" applyBorder="1" applyAlignment="1">
      <alignment horizontal="center"/>
      <protection/>
    </xf>
    <xf numFmtId="3" fontId="16" fillId="2" borderId="3" xfId="19" applyNumberFormat="1" applyFont="1" applyFill="1" applyBorder="1" applyAlignment="1">
      <alignment horizontal="center"/>
      <protection/>
    </xf>
    <xf numFmtId="0" fontId="16" fillId="2" borderId="3" xfId="19" applyFont="1" applyFill="1" applyBorder="1">
      <alignment/>
      <protection/>
    </xf>
    <xf numFmtId="0" fontId="16" fillId="2" borderId="2" xfId="19" applyFont="1" applyFill="1" applyBorder="1" applyAlignment="1">
      <alignment horizontal="center"/>
      <protection/>
    </xf>
    <xf numFmtId="0" fontId="21" fillId="2" borderId="4" xfId="19" applyFont="1" applyFill="1" applyBorder="1" applyAlignment="1">
      <alignment horizontal="center"/>
      <protection/>
    </xf>
    <xf numFmtId="0" fontId="17" fillId="0" borderId="2" xfId="19" applyBorder="1">
      <alignment/>
      <protection/>
    </xf>
    <xf numFmtId="0" fontId="17" fillId="0" borderId="2" xfId="19" applyFont="1" applyBorder="1">
      <alignment/>
      <protection/>
    </xf>
    <xf numFmtId="0" fontId="17" fillId="0" borderId="4" xfId="19" applyBorder="1" applyAlignment="1">
      <alignment horizontal="center"/>
      <protection/>
    </xf>
    <xf numFmtId="0" fontId="17" fillId="0" borderId="4" xfId="19" applyBorder="1">
      <alignment/>
      <protection/>
    </xf>
    <xf numFmtId="0" fontId="17" fillId="0" borderId="4" xfId="19" applyFont="1" applyBorder="1">
      <alignment/>
      <protection/>
    </xf>
    <xf numFmtId="3" fontId="17" fillId="0" borderId="2" xfId="19" applyNumberFormat="1" applyBorder="1" applyAlignment="1">
      <alignment horizontal="center" vertical="center"/>
      <protection/>
    </xf>
    <xf numFmtId="3" fontId="17" fillId="0" borderId="2" xfId="19" applyNumberFormat="1" applyFont="1" applyBorder="1" applyAlignment="1">
      <alignment horizontal="center" vertical="center"/>
      <protection/>
    </xf>
    <xf numFmtId="3" fontId="17" fillId="0" borderId="2" xfId="19" applyNumberFormat="1" applyBorder="1" applyAlignment="1">
      <alignment horizontal="left" vertical="center" wrapText="1" indent="1"/>
      <protection/>
    </xf>
    <xf numFmtId="3" fontId="17" fillId="0" borderId="2" xfId="19" applyNumberFormat="1" applyFont="1" applyBorder="1" applyAlignment="1">
      <alignment horizontal="center" vertical="center"/>
      <protection/>
    </xf>
    <xf numFmtId="0" fontId="17" fillId="0" borderId="11" xfId="19" applyBorder="1" applyAlignment="1">
      <alignment wrapText="1"/>
      <protection/>
    </xf>
    <xf numFmtId="0" fontId="17" fillId="0" borderId="12" xfId="19" applyBorder="1">
      <alignment/>
      <protection/>
    </xf>
    <xf numFmtId="0" fontId="17" fillId="0" borderId="4" xfId="19" applyBorder="1" applyAlignment="1">
      <alignment wrapText="1"/>
      <protection/>
    </xf>
    <xf numFmtId="0" fontId="17" fillId="0" borderId="12" xfId="19" applyBorder="1" applyAlignment="1">
      <alignment wrapText="1"/>
      <protection/>
    </xf>
    <xf numFmtId="0" fontId="17" fillId="0" borderId="0" xfId="19" applyBorder="1">
      <alignment/>
      <protection/>
    </xf>
    <xf numFmtId="3" fontId="17" fillId="0" borderId="0" xfId="19" applyNumberFormat="1" applyBorder="1">
      <alignment/>
      <protection/>
    </xf>
    <xf numFmtId="3" fontId="17" fillId="0" borderId="0" xfId="19" applyNumberFormat="1" applyFont="1" applyBorder="1">
      <alignment/>
      <protection/>
    </xf>
    <xf numFmtId="0" fontId="17" fillId="0" borderId="16" xfId="19" applyBorder="1">
      <alignment/>
      <protection/>
    </xf>
    <xf numFmtId="3" fontId="17" fillId="0" borderId="16" xfId="19" applyNumberFormat="1" applyBorder="1">
      <alignment/>
      <protection/>
    </xf>
    <xf numFmtId="3" fontId="17" fillId="0" borderId="0" xfId="19" applyNumberFormat="1">
      <alignment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16" fillId="2" borderId="2" xfId="0" applyFont="1" applyFill="1" applyBorder="1" applyAlignment="1">
      <alignment horizontal="right"/>
    </xf>
    <xf numFmtId="0" fontId="16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2" xfId="0" applyFont="1" applyFill="1" applyBorder="1" applyAlignment="1">
      <alignment/>
    </xf>
    <xf numFmtId="0" fontId="16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166" fontId="17" fillId="0" borderId="3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166" fontId="17" fillId="0" borderId="3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center"/>
    </xf>
    <xf numFmtId="166" fontId="17" fillId="0" borderId="2" xfId="0" applyNumberFormat="1" applyFont="1" applyFill="1" applyBorder="1" applyAlignment="1">
      <alignment horizontal="right"/>
    </xf>
    <xf numFmtId="166" fontId="17" fillId="0" borderId="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6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166" fontId="0" fillId="0" borderId="3" xfId="0" applyNumberFormat="1" applyBorder="1" applyAlignment="1">
      <alignment horizontal="right"/>
    </xf>
    <xf numFmtId="0" fontId="16" fillId="0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2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2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66" fontId="0" fillId="0" borderId="3" xfId="0" applyNumberFormat="1" applyBorder="1" applyAlignment="1">
      <alignment/>
    </xf>
    <xf numFmtId="0" fontId="9" fillId="0" borderId="7" xfId="0" applyNumberFormat="1" applyFont="1" applyBorder="1" applyAlignment="1">
      <alignment/>
    </xf>
    <xf numFmtId="0" fontId="9" fillId="0" borderId="9" xfId="0" applyNumberFormat="1" applyFont="1" applyBorder="1" applyAlignment="1">
      <alignment/>
    </xf>
    <xf numFmtId="0" fontId="0" fillId="0" borderId="5" xfId="0" applyBorder="1" applyAlignment="1">
      <alignment horizontal="left"/>
    </xf>
    <xf numFmtId="0" fontId="9" fillId="0" borderId="7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/>
    </xf>
    <xf numFmtId="164" fontId="0" fillId="0" borderId="0" xfId="0" applyNumberFormat="1" applyBorder="1" applyAlignment="1">
      <alignment/>
    </xf>
    <xf numFmtId="0" fontId="16" fillId="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22" fillId="0" borderId="1" xfId="0" applyFont="1" applyFill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3" xfId="0" applyFont="1" applyBorder="1" applyAlignment="1">
      <alignment/>
    </xf>
    <xf numFmtId="164" fontId="17" fillId="0" borderId="1" xfId="0" applyNumberFormat="1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7" fillId="0" borderId="0" xfId="0" applyFont="1" applyBorder="1" applyAlignment="1">
      <alignment/>
    </xf>
    <xf numFmtId="164" fontId="17" fillId="0" borderId="3" xfId="0" applyNumberFormat="1" applyFont="1" applyBorder="1" applyAlignment="1">
      <alignment/>
    </xf>
    <xf numFmtId="0" fontId="23" fillId="0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0" borderId="14" xfId="0" applyFont="1" applyBorder="1" applyAlignment="1">
      <alignment/>
    </xf>
    <xf numFmtId="164" fontId="17" fillId="0" borderId="2" xfId="0" applyNumberFormat="1" applyFont="1" applyBorder="1" applyAlignment="1">
      <alignment/>
    </xf>
    <xf numFmtId="0" fontId="16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6" xfId="0" applyNumberFormat="1" applyBorder="1" applyAlignment="1">
      <alignment/>
    </xf>
    <xf numFmtId="0" fontId="17" fillId="0" borderId="5" xfId="0" applyFont="1" applyBorder="1" applyAlignment="1">
      <alignment/>
    </xf>
    <xf numFmtId="0" fontId="16" fillId="0" borderId="6" xfId="0" applyFont="1" applyBorder="1" applyAlignment="1">
      <alignment horizontal="right"/>
    </xf>
    <xf numFmtId="0" fontId="9" fillId="0" borderId="8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166" fontId="0" fillId="0" borderId="6" xfId="0" applyNumberForma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66" fontId="0" fillId="0" borderId="15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5" xfId="0" applyNumberFormat="1" applyBorder="1" applyAlignment="1">
      <alignment/>
    </xf>
    <xf numFmtId="0" fontId="16" fillId="0" borderId="1" xfId="0" applyFont="1" applyBorder="1" applyAlignment="1">
      <alignment horizontal="right"/>
    </xf>
    <xf numFmtId="166" fontId="0" fillId="0" borderId="1" xfId="0" applyNumberFormat="1" applyBorder="1" applyAlignment="1">
      <alignment/>
    </xf>
    <xf numFmtId="0" fontId="16" fillId="0" borderId="3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/>
    </xf>
    <xf numFmtId="0" fontId="16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166" fontId="0" fillId="0" borderId="3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166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0" fontId="16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23" fillId="0" borderId="3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3" fillId="0" borderId="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2" xfId="0" applyFont="1" applyBorder="1" applyAlignment="1">
      <alignment/>
    </xf>
    <xf numFmtId="0" fontId="23" fillId="0" borderId="7" xfId="0" applyFont="1" applyBorder="1" applyAlignment="1">
      <alignment horizontal="right"/>
    </xf>
    <xf numFmtId="0" fontId="17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168" fontId="0" fillId="0" borderId="1" xfId="0" applyNumberFormat="1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6" fontId="0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6" xfId="0" applyFont="1" applyBorder="1" applyAlignment="1">
      <alignment/>
    </xf>
    <xf numFmtId="0" fontId="24" fillId="0" borderId="0" xfId="0" applyFont="1" applyBorder="1" applyAlignment="1">
      <alignment/>
    </xf>
    <xf numFmtId="164" fontId="0" fillId="0" borderId="3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0" fontId="6" fillId="0" borderId="5" xfId="0" applyNumberFormat="1" applyFont="1" applyBorder="1" applyAlignment="1">
      <alignment horizontal="left"/>
    </xf>
    <xf numFmtId="0" fontId="24" fillId="0" borderId="5" xfId="0" applyFont="1" applyBorder="1" applyAlignment="1">
      <alignment/>
    </xf>
    <xf numFmtId="0" fontId="24" fillId="0" borderId="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2" xfId="0" applyFont="1" applyBorder="1" applyAlignment="1">
      <alignment/>
    </xf>
    <xf numFmtId="0" fontId="17" fillId="0" borderId="1" xfId="0" applyFont="1" applyBorder="1" applyAlignment="1">
      <alignment/>
    </xf>
    <xf numFmtId="0" fontId="24" fillId="0" borderId="1" xfId="0" applyFont="1" applyBorder="1" applyAlignment="1">
      <alignment/>
    </xf>
    <xf numFmtId="0" fontId="17" fillId="0" borderId="3" xfId="0" applyFont="1" applyBorder="1" applyAlignment="1">
      <alignment/>
    </xf>
    <xf numFmtId="0" fontId="23" fillId="0" borderId="6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8" xfId="0" applyFont="1" applyBorder="1" applyAlignment="1">
      <alignment/>
    </xf>
    <xf numFmtId="166" fontId="24" fillId="0" borderId="1" xfId="0" applyNumberFormat="1" applyFont="1" applyBorder="1" applyAlignment="1">
      <alignment horizontal="right"/>
    </xf>
    <xf numFmtId="0" fontId="24" fillId="0" borderId="15" xfId="0" applyFont="1" applyBorder="1" applyAlignment="1">
      <alignment/>
    </xf>
    <xf numFmtId="166" fontId="24" fillId="0" borderId="3" xfId="0" applyNumberFormat="1" applyFont="1" applyBorder="1" applyAlignment="1">
      <alignment horizontal="right"/>
    </xf>
    <xf numFmtId="166" fontId="24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164" fontId="24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24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/>
    </xf>
    <xf numFmtId="164" fontId="24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0" fontId="6" fillId="0" borderId="7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16" fillId="0" borderId="8" xfId="0" applyFont="1" applyBorder="1" applyAlignment="1">
      <alignment horizontal="center"/>
    </xf>
    <xf numFmtId="166" fontId="0" fillId="0" borderId="8" xfId="0" applyNumberFormat="1" applyFont="1" applyBorder="1" applyAlignment="1">
      <alignment horizontal="right"/>
    </xf>
    <xf numFmtId="166" fontId="24" fillId="0" borderId="8" xfId="0" applyNumberFormat="1" applyFont="1" applyBorder="1" applyAlignment="1">
      <alignment horizontal="right"/>
    </xf>
    <xf numFmtId="166" fontId="0" fillId="0" borderId="6" xfId="0" applyNumberFormat="1" applyFont="1" applyBorder="1" applyAlignment="1">
      <alignment horizontal="right"/>
    </xf>
    <xf numFmtId="166" fontId="24" fillId="0" borderId="6" xfId="0" applyNumberFormat="1" applyFont="1" applyBorder="1" applyAlignment="1">
      <alignment horizontal="right"/>
    </xf>
    <xf numFmtId="166" fontId="0" fillId="0" borderId="15" xfId="0" applyNumberFormat="1" applyFont="1" applyBorder="1" applyAlignment="1">
      <alignment horizontal="right"/>
    </xf>
    <xf numFmtId="166" fontId="24" fillId="0" borderId="15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24" fillId="0" borderId="4" xfId="0" applyFont="1" applyBorder="1" applyAlignment="1">
      <alignment/>
    </xf>
    <xf numFmtId="4" fontId="0" fillId="0" borderId="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168" fontId="16" fillId="0" borderId="1" xfId="0" applyNumberFormat="1" applyFont="1" applyBorder="1" applyAlignment="1">
      <alignment horizontal="right"/>
    </xf>
    <xf numFmtId="166" fontId="16" fillId="0" borderId="1" xfId="0" applyNumberFormat="1" applyFont="1" applyBorder="1" applyAlignment="1">
      <alignment horizontal="right"/>
    </xf>
    <xf numFmtId="166" fontId="17" fillId="0" borderId="2" xfId="0" applyNumberFormat="1" applyFont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2" borderId="1" xfId="0" applyNumberFormat="1" applyFont="1" applyFill="1" applyBorder="1" applyAlignment="1">
      <alignment horizontal="center" wrapText="1"/>
    </xf>
    <xf numFmtId="0" fontId="9" fillId="2" borderId="2" xfId="0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9" fillId="2" borderId="2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9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6" fillId="0" borderId="11" xfId="0" applyFont="1" applyBorder="1" applyAlignment="1">
      <alignment/>
    </xf>
    <xf numFmtId="0" fontId="9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166" fontId="6" fillId="0" borderId="6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/>
    </xf>
    <xf numFmtId="166" fontId="6" fillId="0" borderId="3" xfId="0" applyNumberFormat="1" applyFont="1" applyBorder="1" applyAlignment="1">
      <alignment/>
    </xf>
    <xf numFmtId="166" fontId="6" fillId="0" borderId="3" xfId="0" applyNumberFormat="1" applyFont="1" applyBorder="1" applyAlignment="1">
      <alignment horizontal="right"/>
    </xf>
    <xf numFmtId="166" fontId="17" fillId="0" borderId="3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166" fontId="6" fillId="0" borderId="15" xfId="0" applyNumberFormat="1" applyFont="1" applyBorder="1" applyAlignment="1">
      <alignment horizontal="right"/>
    </xf>
    <xf numFmtId="166" fontId="6" fillId="0" borderId="12" xfId="0" applyNumberFormat="1" applyFont="1" applyBorder="1" applyAlignment="1">
      <alignment/>
    </xf>
    <xf numFmtId="166" fontId="6" fillId="0" borderId="2" xfId="0" applyNumberFormat="1" applyFont="1" applyBorder="1" applyAlignment="1">
      <alignment/>
    </xf>
    <xf numFmtId="166" fontId="17" fillId="0" borderId="2" xfId="0" applyNumberFormat="1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/>
    </xf>
    <xf numFmtId="166" fontId="18" fillId="0" borderId="0" xfId="0" applyNumberFormat="1" applyFont="1" applyBorder="1" applyAlignment="1">
      <alignment horizontal="right"/>
    </xf>
    <xf numFmtId="0" fontId="6" fillId="0" borderId="9" xfId="0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" fontId="6" fillId="0" borderId="6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/>
    </xf>
    <xf numFmtId="49" fontId="6" fillId="0" borderId="3" xfId="0" applyNumberFormat="1" applyFont="1" applyBorder="1" applyAlignment="1">
      <alignment horizontal="left"/>
    </xf>
    <xf numFmtId="166" fontId="6" fillId="0" borderId="2" xfId="0" applyNumberFormat="1" applyFont="1" applyBorder="1" applyAlignment="1">
      <alignment horizontal="right"/>
    </xf>
    <xf numFmtId="166" fontId="6" fillId="0" borderId="9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Fill="1" applyBorder="1" applyAlignment="1">
      <alignment/>
    </xf>
    <xf numFmtId="168" fontId="6" fillId="0" borderId="1" xfId="0" applyNumberFormat="1" applyFont="1" applyBorder="1" applyAlignment="1">
      <alignment/>
    </xf>
    <xf numFmtId="0" fontId="9" fillId="0" borderId="15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166" fontId="6" fillId="0" borderId="14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/>
    </xf>
    <xf numFmtId="0" fontId="9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166" fontId="24" fillId="0" borderId="1" xfId="0" applyNumberFormat="1" applyFont="1" applyBorder="1" applyAlignment="1">
      <alignment/>
    </xf>
    <xf numFmtId="0" fontId="6" fillId="0" borderId="3" xfId="0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right"/>
    </xf>
    <xf numFmtId="166" fontId="11" fillId="0" borderId="6" xfId="0" applyNumberFormat="1" applyFont="1" applyBorder="1" applyAlignment="1">
      <alignment/>
    </xf>
    <xf numFmtId="166" fontId="6" fillId="0" borderId="3" xfId="0" applyNumberFormat="1" applyFont="1" applyBorder="1" applyAlignment="1">
      <alignment/>
    </xf>
    <xf numFmtId="166" fontId="24" fillId="0" borderId="3" xfId="0" applyNumberFormat="1" applyFont="1" applyBorder="1" applyAlignment="1">
      <alignment/>
    </xf>
    <xf numFmtId="166" fontId="11" fillId="0" borderId="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/>
    </xf>
    <xf numFmtId="166" fontId="11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166" fontId="11" fillId="0" borderId="3" xfId="0" applyNumberFormat="1" applyFont="1" applyBorder="1" applyAlignment="1">
      <alignment/>
    </xf>
    <xf numFmtId="166" fontId="11" fillId="0" borderId="3" xfId="0" applyNumberFormat="1" applyFont="1" applyBorder="1" applyAlignment="1">
      <alignment horizontal="center"/>
    </xf>
    <xf numFmtId="0" fontId="11" fillId="0" borderId="2" xfId="0" applyFont="1" applyBorder="1" applyAlignment="1">
      <alignment/>
    </xf>
    <xf numFmtId="166" fontId="11" fillId="0" borderId="2" xfId="0" applyNumberFormat="1" applyFont="1" applyBorder="1" applyAlignment="1">
      <alignment/>
    </xf>
    <xf numFmtId="166" fontId="11" fillId="0" borderId="15" xfId="0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11" fillId="0" borderId="2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right"/>
    </xf>
    <xf numFmtId="166" fontId="6" fillId="0" borderId="11" xfId="0" applyNumberFormat="1" applyFont="1" applyBorder="1" applyAlignment="1">
      <alignment horizontal="right"/>
    </xf>
    <xf numFmtId="168" fontId="6" fillId="0" borderId="6" xfId="0" applyNumberFormat="1" applyFont="1" applyBorder="1" applyAlignment="1">
      <alignment horizontal="right"/>
    </xf>
    <xf numFmtId="168" fontId="6" fillId="0" borderId="5" xfId="0" applyNumberFormat="1" applyFont="1" applyBorder="1" applyAlignment="1">
      <alignment/>
    </xf>
    <xf numFmtId="168" fontId="6" fillId="0" borderId="3" xfId="0" applyNumberFormat="1" applyFont="1" applyBorder="1" applyAlignment="1">
      <alignment horizontal="right"/>
    </xf>
    <xf numFmtId="168" fontId="6" fillId="0" borderId="3" xfId="0" applyNumberFormat="1" applyFont="1" applyBorder="1" applyAlignment="1">
      <alignment/>
    </xf>
    <xf numFmtId="168" fontId="6" fillId="0" borderId="15" xfId="0" applyNumberFormat="1" applyFont="1" applyBorder="1" applyAlignment="1">
      <alignment horizontal="right"/>
    </xf>
    <xf numFmtId="168" fontId="6" fillId="0" borderId="12" xfId="0" applyNumberFormat="1" applyFont="1" applyBorder="1" applyAlignment="1">
      <alignment/>
    </xf>
    <xf numFmtId="168" fontId="6" fillId="0" borderId="2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168" fontId="9" fillId="0" borderId="4" xfId="0" applyNumberFormat="1" applyFont="1" applyBorder="1" applyAlignment="1">
      <alignment horizontal="right" vertical="center"/>
    </xf>
    <xf numFmtId="166" fontId="9" fillId="0" borderId="4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15" xfId="0" applyNumberFormat="1" applyFont="1" applyBorder="1" applyAlignment="1">
      <alignment/>
    </xf>
    <xf numFmtId="0" fontId="0" fillId="0" borderId="12" xfId="0" applyBorder="1" applyAlignment="1">
      <alignment/>
    </xf>
    <xf numFmtId="0" fontId="6" fillId="0" borderId="6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9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5" xfId="0" applyFont="1" applyBorder="1" applyAlignment="1">
      <alignment/>
    </xf>
    <xf numFmtId="0" fontId="6" fillId="0" borderId="7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9" fillId="0" borderId="0" xfId="18" applyFont="1" applyAlignment="1">
      <alignment horizontal="center"/>
      <protection/>
    </xf>
    <xf numFmtId="0" fontId="9" fillId="0" borderId="0" xfId="18" applyFont="1" applyAlignment="1">
      <alignment horizontal="center"/>
      <protection/>
    </xf>
    <xf numFmtId="0" fontId="16" fillId="0" borderId="0" xfId="18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8" xfId="0" applyNumberFormat="1" applyBorder="1" applyAlignment="1">
      <alignment/>
    </xf>
    <xf numFmtId="0" fontId="22" fillId="0" borderId="7" xfId="0" applyFont="1" applyFill="1" applyBorder="1" applyAlignment="1">
      <alignment horizontal="right"/>
    </xf>
    <xf numFmtId="0" fontId="23" fillId="0" borderId="7" xfId="0" applyFont="1" applyBorder="1" applyAlignment="1">
      <alignment horizontal="right"/>
    </xf>
    <xf numFmtId="0" fontId="16" fillId="0" borderId="7" xfId="0" applyFont="1" applyFill="1" applyBorder="1" applyAlignment="1">
      <alignment horizontal="right"/>
    </xf>
    <xf numFmtId="0" fontId="23" fillId="0" borderId="8" xfId="0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0" fontId="24" fillId="0" borderId="14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16" fillId="0" borderId="8" xfId="0" applyFont="1" applyBorder="1" applyAlignment="1">
      <alignment horizontal="right"/>
    </xf>
    <xf numFmtId="0" fontId="25" fillId="0" borderId="13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2" xfId="0" applyFont="1" applyBorder="1" applyAlignment="1">
      <alignment/>
    </xf>
    <xf numFmtId="0" fontId="17" fillId="0" borderId="0" xfId="0" applyFont="1" applyBorder="1" applyAlignment="1">
      <alignment horizontal="left" wrapText="1"/>
    </xf>
    <xf numFmtId="4" fontId="23" fillId="0" borderId="6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4" fontId="24" fillId="0" borderId="5" xfId="0" applyNumberFormat="1" applyFont="1" applyBorder="1" applyAlignment="1">
      <alignment/>
    </xf>
    <xf numFmtId="0" fontId="23" fillId="0" borderId="15" xfId="0" applyFont="1" applyBorder="1" applyAlignment="1">
      <alignment horizontal="right"/>
    </xf>
    <xf numFmtId="0" fontId="24" fillId="0" borderId="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26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0" borderId="5" xfId="0" applyBorder="1" applyAlignment="1">
      <alignment horizontal="right"/>
    </xf>
    <xf numFmtId="166" fontId="6" fillId="0" borderId="6" xfId="0" applyNumberFormat="1" applyFon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9" fillId="0" borderId="7" xfId="0" applyFon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0" fontId="9" fillId="0" borderId="15" xfId="0" applyFont="1" applyBorder="1" applyAlignment="1">
      <alignment horizontal="right"/>
    </xf>
    <xf numFmtId="166" fontId="0" fillId="0" borderId="8" xfId="0" applyNumberFormat="1" applyBorder="1" applyAlignment="1">
      <alignment/>
    </xf>
    <xf numFmtId="166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/>
    </xf>
    <xf numFmtId="168" fontId="6" fillId="0" borderId="6" xfId="0" applyNumberFormat="1" applyFont="1" applyBorder="1" applyAlignment="1">
      <alignment horizontal="right"/>
    </xf>
    <xf numFmtId="168" fontId="6" fillId="0" borderId="15" xfId="0" applyNumberFormat="1" applyFont="1" applyBorder="1" applyAlignment="1">
      <alignment horizontal="right"/>
    </xf>
    <xf numFmtId="166" fontId="0" fillId="0" borderId="6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166" fontId="11" fillId="0" borderId="8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168" fontId="9" fillId="0" borderId="7" xfId="0" applyNumberFormat="1" applyFont="1" applyBorder="1" applyAlignment="1">
      <alignment horizontal="right" vertical="center"/>
    </xf>
    <xf numFmtId="168" fontId="9" fillId="0" borderId="9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68" fontId="6" fillId="0" borderId="8" xfId="0" applyNumberFormat="1" applyFont="1" applyBorder="1" applyAlignment="1">
      <alignment horizontal="right"/>
    </xf>
    <xf numFmtId="168" fontId="0" fillId="0" borderId="11" xfId="0" applyNumberFormat="1" applyBorder="1" applyAlignment="1">
      <alignment horizontal="right"/>
    </xf>
    <xf numFmtId="0" fontId="7" fillId="0" borderId="0" xfId="19" applyFont="1" applyAlignment="1">
      <alignment/>
      <protection/>
    </xf>
    <xf numFmtId="0" fontId="17" fillId="0" borderId="0" xfId="19" applyAlignment="1">
      <alignment/>
      <protection/>
    </xf>
    <xf numFmtId="0" fontId="2" fillId="0" borderId="0" xfId="19" applyFont="1" applyAlignment="1">
      <alignment horizontal="center"/>
      <protection/>
    </xf>
    <xf numFmtId="0" fontId="16" fillId="2" borderId="1" xfId="19" applyFont="1" applyFill="1" applyBorder="1" applyAlignment="1">
      <alignment horizontal="center" vertical="center"/>
      <protection/>
    </xf>
    <xf numFmtId="0" fontId="16" fillId="2" borderId="2" xfId="19" applyFont="1" applyFill="1" applyBorder="1" applyAlignment="1">
      <alignment horizontal="center" vertical="center"/>
      <protection/>
    </xf>
    <xf numFmtId="0" fontId="16" fillId="2" borderId="8" xfId="19" applyFont="1" applyFill="1" applyBorder="1" applyAlignment="1">
      <alignment horizontal="center" vertical="center"/>
      <protection/>
    </xf>
    <xf numFmtId="0" fontId="17" fillId="0" borderId="11" xfId="19" applyBorder="1" applyAlignment="1">
      <alignment horizontal="center" vertical="center"/>
      <protection/>
    </xf>
    <xf numFmtId="0" fontId="17" fillId="0" borderId="15" xfId="19" applyBorder="1" applyAlignment="1">
      <alignment horizontal="center" vertical="center"/>
      <protection/>
    </xf>
    <xf numFmtId="0" fontId="17" fillId="0" borderId="12" xfId="19" applyBorder="1" applyAlignment="1">
      <alignment horizontal="center" vertical="center"/>
      <protection/>
    </xf>
    <xf numFmtId="0" fontId="16" fillId="2" borderId="1" xfId="19" applyFont="1" applyFill="1" applyBorder="1" applyAlignment="1">
      <alignment horizontal="center" vertical="center" wrapText="1"/>
      <protection/>
    </xf>
    <xf numFmtId="0" fontId="17" fillId="0" borderId="3" xfId="19" applyBorder="1" applyAlignment="1">
      <alignment horizontal="center" vertical="center"/>
      <protection/>
    </xf>
    <xf numFmtId="0" fontId="17" fillId="0" borderId="2" xfId="19" applyBorder="1" applyAlignment="1">
      <alignment horizontal="center" vertical="center"/>
      <protection/>
    </xf>
    <xf numFmtId="0" fontId="17" fillId="0" borderId="2" xfId="19" applyBorder="1" applyAlignment="1">
      <alignment horizontal="center" vertical="center" wrapText="1"/>
      <protection/>
    </xf>
    <xf numFmtId="0" fontId="16" fillId="2" borderId="7" xfId="19" applyFont="1" applyFill="1" applyBorder="1" applyAlignment="1">
      <alignment horizontal="center"/>
      <protection/>
    </xf>
    <xf numFmtId="0" fontId="17" fillId="0" borderId="10" xfId="19" applyBorder="1" applyAlignment="1">
      <alignment horizontal="center"/>
      <protection/>
    </xf>
    <xf numFmtId="0" fontId="17" fillId="0" borderId="9" xfId="19" applyBorder="1" applyAlignment="1">
      <alignment horizontal="center"/>
      <protection/>
    </xf>
    <xf numFmtId="0" fontId="16" fillId="0" borderId="4" xfId="19" applyFont="1" applyBorder="1" applyAlignment="1">
      <alignment horizontal="center" vertical="center"/>
      <protection/>
    </xf>
    <xf numFmtId="0" fontId="16" fillId="0" borderId="17" xfId="19" applyFont="1" applyBorder="1" applyAlignment="1">
      <alignment horizontal="center" vertical="center"/>
      <protection/>
    </xf>
    <xf numFmtId="0" fontId="16" fillId="0" borderId="4" xfId="19" applyFont="1" applyBorder="1" applyAlignment="1">
      <alignment horizontal="center" vertical="center" wrapText="1"/>
      <protection/>
    </xf>
    <xf numFmtId="3" fontId="9" fillId="0" borderId="4" xfId="19" applyNumberFormat="1" applyFont="1" applyBorder="1" applyAlignment="1">
      <alignment horizontal="center" vertical="center"/>
      <protection/>
    </xf>
    <xf numFmtId="0" fontId="9" fillId="0" borderId="17" xfId="19" applyFont="1" applyBorder="1" applyAlignment="1">
      <alignment horizontal="center" vertical="center"/>
      <protection/>
    </xf>
    <xf numFmtId="3" fontId="17" fillId="0" borderId="1" xfId="19" applyNumberFormat="1" applyBorder="1" applyAlignment="1">
      <alignment horizontal="center" vertical="center"/>
      <protection/>
    </xf>
    <xf numFmtId="3" fontId="17" fillId="0" borderId="3" xfId="19" applyNumberFormat="1" applyBorder="1" applyAlignment="1">
      <alignment horizontal="center" vertical="center"/>
      <protection/>
    </xf>
    <xf numFmtId="3" fontId="17" fillId="0" borderId="1" xfId="19" applyNumberFormat="1" applyBorder="1" applyAlignment="1">
      <alignment vertical="center" wrapText="1"/>
      <protection/>
    </xf>
    <xf numFmtId="3" fontId="17" fillId="0" borderId="2" xfId="19" applyNumberFormat="1" applyBorder="1" applyAlignment="1">
      <alignment vertical="center"/>
      <protection/>
    </xf>
    <xf numFmtId="3" fontId="17" fillId="0" borderId="2" xfId="19" applyNumberFormat="1" applyBorder="1" applyAlignment="1">
      <alignment horizontal="center" vertical="center"/>
      <protection/>
    </xf>
    <xf numFmtId="3" fontId="17" fillId="0" borderId="1" xfId="19" applyNumberFormat="1" applyFont="1" applyBorder="1" applyAlignment="1">
      <alignment horizontal="center" vertical="center"/>
      <protection/>
    </xf>
    <xf numFmtId="3" fontId="17" fillId="0" borderId="2" xfId="19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Załącznik nr 3 - przychody i rozchody" xfId="18"/>
    <cellStyle name="Normalny_Załącznik nr 4 - prognoza długu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view="pageBreakPreview" zoomScale="60" zoomScaleNormal="80" workbookViewId="0" topLeftCell="C1">
      <selection activeCell="U25" sqref="U25"/>
    </sheetView>
  </sheetViews>
  <sheetFormatPr defaultColWidth="9.140625" defaultRowHeight="12.75"/>
  <cols>
    <col min="1" max="1" width="9.140625" style="181" customWidth="1"/>
    <col min="2" max="2" width="14.421875" style="181" customWidth="1"/>
    <col min="3" max="4" width="9.140625" style="181" customWidth="1"/>
    <col min="5" max="5" width="19.00390625" style="181" customWidth="1"/>
    <col min="6" max="6" width="10.140625" style="181" customWidth="1"/>
    <col min="7" max="7" width="40.28125" style="181" customWidth="1"/>
    <col min="8" max="8" width="17.7109375" style="181" customWidth="1"/>
    <col min="9" max="9" width="16.421875" style="181" customWidth="1"/>
    <col min="10" max="10" width="18.00390625" style="181" customWidth="1"/>
    <col min="11" max="16384" width="9.140625" style="181" customWidth="1"/>
  </cols>
  <sheetData>
    <row r="1" spans="1:8" ht="15.75">
      <c r="A1" s="181" t="s">
        <v>283</v>
      </c>
      <c r="G1" s="839" t="s">
        <v>284</v>
      </c>
      <c r="H1" s="840"/>
    </row>
    <row r="2" spans="7:8" ht="13.5" customHeight="1">
      <c r="G2" s="839" t="s">
        <v>285</v>
      </c>
      <c r="H2" s="840"/>
    </row>
    <row r="3" spans="7:8" ht="14.25" customHeight="1">
      <c r="G3" s="839" t="s">
        <v>286</v>
      </c>
      <c r="H3" s="840"/>
    </row>
    <row r="4" spans="7:8" ht="15.75">
      <c r="G4" s="841" t="s">
        <v>287</v>
      </c>
      <c r="H4" s="841"/>
    </row>
    <row r="6" spans="1:8" ht="18">
      <c r="A6" s="842" t="s">
        <v>288</v>
      </c>
      <c r="B6" s="843"/>
      <c r="C6" s="843"/>
      <c r="D6" s="843"/>
      <c r="E6" s="843"/>
      <c r="F6" s="843"/>
      <c r="G6" s="843"/>
      <c r="H6" s="843"/>
    </row>
    <row r="9" spans="1:10" ht="15.75" customHeight="1">
      <c r="A9" s="844" t="s">
        <v>289</v>
      </c>
      <c r="B9" s="845"/>
      <c r="C9" s="844" t="s">
        <v>2</v>
      </c>
      <c r="D9" s="845"/>
      <c r="E9" s="845"/>
      <c r="F9" s="846" t="s">
        <v>3</v>
      </c>
      <c r="G9" s="848" t="s">
        <v>4</v>
      </c>
      <c r="H9" s="850" t="s">
        <v>13</v>
      </c>
      <c r="I9" s="716" t="s">
        <v>272</v>
      </c>
      <c r="J9" s="716" t="s">
        <v>271</v>
      </c>
    </row>
    <row r="10" spans="1:10" ht="15">
      <c r="A10" s="845"/>
      <c r="B10" s="845"/>
      <c r="C10" s="845"/>
      <c r="D10" s="845"/>
      <c r="E10" s="845"/>
      <c r="F10" s="847"/>
      <c r="G10" s="849"/>
      <c r="H10" s="851"/>
      <c r="I10" s="717"/>
      <c r="J10" s="717"/>
    </row>
    <row r="11" spans="1:10" ht="15">
      <c r="A11" s="184" t="s">
        <v>21</v>
      </c>
      <c r="B11" s="185"/>
      <c r="C11" s="821" t="s">
        <v>22</v>
      </c>
      <c r="D11" s="821"/>
      <c r="E11" s="821"/>
      <c r="F11" s="186">
        <v>2110</v>
      </c>
      <c r="G11" s="187" t="s">
        <v>290</v>
      </c>
      <c r="H11" s="188">
        <v>15000</v>
      </c>
      <c r="I11" s="189"/>
      <c r="J11" s="188">
        <f>H11+I11</f>
        <v>15000</v>
      </c>
    </row>
    <row r="12" spans="1:10" ht="15">
      <c r="A12" s="190" t="s">
        <v>291</v>
      </c>
      <c r="B12" s="191"/>
      <c r="C12" s="192" t="s">
        <v>292</v>
      </c>
      <c r="D12" s="192"/>
      <c r="E12" s="192"/>
      <c r="F12" s="193"/>
      <c r="G12" s="190" t="s">
        <v>293</v>
      </c>
      <c r="H12" s="188"/>
      <c r="I12" s="189"/>
      <c r="J12" s="188"/>
    </row>
    <row r="13" spans="1:10" ht="15">
      <c r="A13" s="190" t="s">
        <v>294</v>
      </c>
      <c r="B13" s="191"/>
      <c r="C13" s="192" t="s">
        <v>27</v>
      </c>
      <c r="D13" s="192"/>
      <c r="E13" s="192"/>
      <c r="F13" s="193"/>
      <c r="G13" s="192"/>
      <c r="H13" s="188"/>
      <c r="I13" s="189"/>
      <c r="J13" s="188"/>
    </row>
    <row r="14" spans="1:10" ht="15.75">
      <c r="A14" s="194" t="s">
        <v>28</v>
      </c>
      <c r="B14" s="195"/>
      <c r="C14" s="196"/>
      <c r="D14" s="196"/>
      <c r="E14" s="196"/>
      <c r="F14" s="197"/>
      <c r="G14" s="198"/>
      <c r="H14" s="199">
        <f>SUM(H11:H13)</f>
        <v>15000</v>
      </c>
      <c r="I14" s="200"/>
      <c r="J14" s="199">
        <f aca="true" t="shared" si="0" ref="J14:J19">H14+I14</f>
        <v>15000</v>
      </c>
    </row>
    <row r="15" spans="1:10" ht="0.75" customHeight="1" hidden="1">
      <c r="A15" s="190">
        <v>600</v>
      </c>
      <c r="B15" s="191"/>
      <c r="C15" s="201"/>
      <c r="D15" s="201">
        <v>60014</v>
      </c>
      <c r="E15" s="185"/>
      <c r="F15" s="202"/>
      <c r="G15" s="203" t="s">
        <v>295</v>
      </c>
      <c r="H15" s="204"/>
      <c r="I15" s="189"/>
      <c r="J15" s="188">
        <f t="shared" si="0"/>
        <v>0</v>
      </c>
    </row>
    <row r="16" spans="1:10" ht="15" hidden="1">
      <c r="A16" s="190" t="s">
        <v>296</v>
      </c>
      <c r="B16" s="191"/>
      <c r="C16" s="192" t="s">
        <v>37</v>
      </c>
      <c r="D16" s="192"/>
      <c r="E16" s="191"/>
      <c r="F16" s="202"/>
      <c r="G16" s="205" t="s">
        <v>297</v>
      </c>
      <c r="H16" s="204"/>
      <c r="I16" s="189"/>
      <c r="J16" s="188">
        <f t="shared" si="0"/>
        <v>0</v>
      </c>
    </row>
    <row r="17" spans="1:10" ht="15" hidden="1">
      <c r="A17" s="190" t="s">
        <v>298</v>
      </c>
      <c r="B17" s="191"/>
      <c r="C17" s="206"/>
      <c r="D17" s="206"/>
      <c r="E17" s="207"/>
      <c r="F17" s="202"/>
      <c r="G17" s="205" t="s">
        <v>299</v>
      </c>
      <c r="H17" s="204"/>
      <c r="I17" s="189"/>
      <c r="J17" s="188">
        <f t="shared" si="0"/>
        <v>0</v>
      </c>
    </row>
    <row r="18" spans="1:10" ht="15" hidden="1">
      <c r="A18" s="184"/>
      <c r="B18" s="185"/>
      <c r="C18" s="201"/>
      <c r="D18" s="201"/>
      <c r="E18" s="201"/>
      <c r="F18" s="208"/>
      <c r="G18" s="209"/>
      <c r="H18" s="210"/>
      <c r="I18" s="189"/>
      <c r="J18" s="188">
        <f t="shared" si="0"/>
        <v>0</v>
      </c>
    </row>
    <row r="19" spans="1:10" ht="15">
      <c r="A19" s="211">
        <v>600</v>
      </c>
      <c r="B19" s="185"/>
      <c r="C19" s="822">
        <v>60014</v>
      </c>
      <c r="D19" s="823"/>
      <c r="E19" s="824"/>
      <c r="F19" s="213" t="s">
        <v>300</v>
      </c>
      <c r="G19" s="190" t="s">
        <v>301</v>
      </c>
      <c r="H19" s="188">
        <v>500</v>
      </c>
      <c r="I19" s="189"/>
      <c r="J19" s="188">
        <f t="shared" si="0"/>
        <v>500</v>
      </c>
    </row>
    <row r="20" spans="1:10" ht="15">
      <c r="A20" s="190" t="s">
        <v>302</v>
      </c>
      <c r="B20" s="191"/>
      <c r="C20" s="190" t="s">
        <v>37</v>
      </c>
      <c r="D20" s="192"/>
      <c r="E20" s="191"/>
      <c r="F20" s="214"/>
      <c r="G20" s="215"/>
      <c r="H20" s="204"/>
      <c r="I20" s="189"/>
      <c r="J20" s="188"/>
    </row>
    <row r="21" spans="1:10" ht="15">
      <c r="A21" s="190"/>
      <c r="B21" s="191"/>
      <c r="C21" s="190"/>
      <c r="D21" s="192"/>
      <c r="E21" s="191"/>
      <c r="F21" s="216" t="s">
        <v>303</v>
      </c>
      <c r="G21" s="190" t="s">
        <v>304</v>
      </c>
      <c r="H21" s="188">
        <v>1500</v>
      </c>
      <c r="I21" s="189"/>
      <c r="J21" s="188">
        <f>H21+I21</f>
        <v>1500</v>
      </c>
    </row>
    <row r="22" spans="1:10" ht="15">
      <c r="A22" s="190"/>
      <c r="B22" s="191"/>
      <c r="C22" s="190"/>
      <c r="D22" s="192"/>
      <c r="E22" s="191"/>
      <c r="F22" s="216"/>
      <c r="G22" s="192"/>
      <c r="H22" s="188"/>
      <c r="I22" s="189"/>
      <c r="J22" s="188"/>
    </row>
    <row r="23" spans="1:10" ht="15">
      <c r="A23" s="190"/>
      <c r="B23" s="191"/>
      <c r="C23" s="190"/>
      <c r="D23" s="192"/>
      <c r="E23" s="191"/>
      <c r="F23" s="216" t="s">
        <v>305</v>
      </c>
      <c r="G23" s="192" t="s">
        <v>306</v>
      </c>
      <c r="H23" s="188">
        <v>3529500</v>
      </c>
      <c r="I23" s="189"/>
      <c r="J23" s="188">
        <f>H23+I23</f>
        <v>3529500</v>
      </c>
    </row>
    <row r="24" spans="1:10" ht="15">
      <c r="A24" s="190"/>
      <c r="B24" s="191"/>
      <c r="C24" s="190"/>
      <c r="D24" s="192"/>
      <c r="E24" s="191"/>
      <c r="F24" s="216"/>
      <c r="G24" s="192" t="s">
        <v>307</v>
      </c>
      <c r="H24" s="188"/>
      <c r="I24" s="189"/>
      <c r="J24" s="188"/>
    </row>
    <row r="25" spans="1:10" ht="15">
      <c r="A25" s="190"/>
      <c r="B25" s="191"/>
      <c r="C25" s="190"/>
      <c r="D25" s="192"/>
      <c r="E25" s="191"/>
      <c r="F25" s="216"/>
      <c r="G25" s="192" t="s">
        <v>308</v>
      </c>
      <c r="H25" s="188"/>
      <c r="I25" s="189"/>
      <c r="J25" s="188"/>
    </row>
    <row r="26" spans="1:10" ht="15">
      <c r="A26" s="190"/>
      <c r="B26" s="191"/>
      <c r="C26" s="190"/>
      <c r="D26" s="192"/>
      <c r="E26" s="191"/>
      <c r="F26" s="216"/>
      <c r="G26" s="192" t="s">
        <v>309</v>
      </c>
      <c r="H26" s="188"/>
      <c r="I26" s="189"/>
      <c r="J26" s="188"/>
    </row>
    <row r="27" spans="1:10" ht="15">
      <c r="A27" s="190"/>
      <c r="B27" s="191"/>
      <c r="C27" s="190"/>
      <c r="D27" s="192"/>
      <c r="E27" s="191"/>
      <c r="F27" s="216"/>
      <c r="G27" s="192"/>
      <c r="H27" s="188"/>
      <c r="I27" s="188"/>
      <c r="J27" s="188"/>
    </row>
    <row r="28" spans="1:10" ht="15">
      <c r="A28" s="834"/>
      <c r="B28" s="835"/>
      <c r="C28" s="834"/>
      <c r="D28" s="843"/>
      <c r="E28" s="835"/>
      <c r="F28" s="216" t="s">
        <v>310</v>
      </c>
      <c r="G28" s="190" t="s">
        <v>311</v>
      </c>
      <c r="H28" s="219">
        <v>2695000</v>
      </c>
      <c r="I28" s="188">
        <v>50000</v>
      </c>
      <c r="J28" s="188">
        <f>H28+I28</f>
        <v>2745000</v>
      </c>
    </row>
    <row r="29" spans="1:10" ht="15">
      <c r="A29" s="834"/>
      <c r="B29" s="835"/>
      <c r="C29" s="834"/>
      <c r="D29" s="843"/>
      <c r="E29" s="835"/>
      <c r="F29" s="216"/>
      <c r="G29" s="190" t="s">
        <v>312</v>
      </c>
      <c r="H29" s="220"/>
      <c r="I29" s="189"/>
      <c r="J29" s="188"/>
    </row>
    <row r="30" spans="1:10" ht="15.75" customHeight="1">
      <c r="A30" s="838"/>
      <c r="B30" s="835"/>
      <c r="C30" s="825"/>
      <c r="D30" s="791"/>
      <c r="E30" s="792"/>
      <c r="F30" s="213"/>
      <c r="G30" s="190" t="s">
        <v>313</v>
      </c>
      <c r="H30" s="188"/>
      <c r="I30" s="189"/>
      <c r="J30" s="188"/>
    </row>
    <row r="31" spans="1:10" ht="15">
      <c r="A31" s="834"/>
      <c r="B31" s="835"/>
      <c r="C31" s="834"/>
      <c r="D31" s="843"/>
      <c r="E31" s="835"/>
      <c r="F31" s="216"/>
      <c r="G31" s="190" t="s">
        <v>314</v>
      </c>
      <c r="H31" s="188"/>
      <c r="I31" s="189"/>
      <c r="J31" s="188"/>
    </row>
    <row r="32" spans="1:10" ht="15">
      <c r="A32" s="836"/>
      <c r="B32" s="837"/>
      <c r="C32" s="836"/>
      <c r="D32" s="794"/>
      <c r="E32" s="837"/>
      <c r="F32" s="226"/>
      <c r="G32" s="227"/>
      <c r="H32" s="228"/>
      <c r="I32" s="189"/>
      <c r="J32" s="188"/>
    </row>
    <row r="33" spans="1:10" ht="15.75">
      <c r="A33" s="229" t="s">
        <v>315</v>
      </c>
      <c r="B33" s="230"/>
      <c r="C33" s="230"/>
      <c r="D33" s="230"/>
      <c r="E33" s="230"/>
      <c r="F33" s="231"/>
      <c r="G33" s="232"/>
      <c r="H33" s="233">
        <f>SUM(H19:H32)</f>
        <v>6226500</v>
      </c>
      <c r="I33" s="199">
        <v>50000</v>
      </c>
      <c r="J33" s="199">
        <f>H33+I33</f>
        <v>6276500</v>
      </c>
    </row>
    <row r="34" spans="1:10" ht="15">
      <c r="A34" s="211">
        <v>700</v>
      </c>
      <c r="B34" s="185"/>
      <c r="C34" s="822">
        <v>70005</v>
      </c>
      <c r="D34" s="821"/>
      <c r="E34" s="793"/>
      <c r="F34" s="235" t="s">
        <v>316</v>
      </c>
      <c r="G34" s="184" t="s">
        <v>317</v>
      </c>
      <c r="H34" s="236">
        <v>692000</v>
      </c>
      <c r="I34" s="189"/>
      <c r="J34" s="188">
        <f>H34+I34</f>
        <v>692000</v>
      </c>
    </row>
    <row r="35" spans="1:10" ht="15">
      <c r="A35" s="190" t="s">
        <v>57</v>
      </c>
      <c r="B35" s="191"/>
      <c r="C35" s="190" t="s">
        <v>318</v>
      </c>
      <c r="D35" s="192"/>
      <c r="E35" s="191"/>
      <c r="F35" s="216"/>
      <c r="G35" s="190" t="s">
        <v>319</v>
      </c>
      <c r="H35" s="188"/>
      <c r="I35" s="189"/>
      <c r="J35" s="188"/>
    </row>
    <row r="36" spans="1:10" ht="15">
      <c r="A36" s="190" t="s">
        <v>59</v>
      </c>
      <c r="B36" s="191"/>
      <c r="C36" s="190" t="s">
        <v>320</v>
      </c>
      <c r="D36" s="192"/>
      <c r="E36" s="191"/>
      <c r="F36" s="216"/>
      <c r="G36" s="237"/>
      <c r="H36" s="188"/>
      <c r="I36" s="189"/>
      <c r="J36" s="188"/>
    </row>
    <row r="37" spans="1:10" ht="15">
      <c r="A37" s="190"/>
      <c r="B37" s="191"/>
      <c r="C37" s="190"/>
      <c r="D37" s="192"/>
      <c r="E37" s="191"/>
      <c r="F37" s="216" t="s">
        <v>321</v>
      </c>
      <c r="G37" s="237" t="s">
        <v>297</v>
      </c>
      <c r="H37" s="188">
        <v>500000</v>
      </c>
      <c r="I37" s="189"/>
      <c r="J37" s="188">
        <f>H37+I37</f>
        <v>500000</v>
      </c>
    </row>
    <row r="38" spans="1:10" ht="15">
      <c r="A38" s="190"/>
      <c r="B38" s="191"/>
      <c r="C38" s="190"/>
      <c r="D38" s="192"/>
      <c r="E38" s="191"/>
      <c r="F38" s="216"/>
      <c r="G38" s="237" t="s">
        <v>299</v>
      </c>
      <c r="H38" s="188"/>
      <c r="I38" s="189"/>
      <c r="J38" s="188"/>
    </row>
    <row r="39" spans="1:10" ht="15">
      <c r="A39" s="190"/>
      <c r="B39" s="191"/>
      <c r="C39" s="190"/>
      <c r="D39" s="192"/>
      <c r="E39" s="191"/>
      <c r="F39" s="216"/>
      <c r="G39" s="237"/>
      <c r="H39" s="188"/>
      <c r="I39" s="189"/>
      <c r="J39" s="188"/>
    </row>
    <row r="40" spans="1:10" ht="15">
      <c r="A40" s="190"/>
      <c r="B40" s="191"/>
      <c r="C40" s="190"/>
      <c r="D40" s="192"/>
      <c r="E40" s="191"/>
      <c r="F40" s="216" t="s">
        <v>300</v>
      </c>
      <c r="G40" s="190" t="s">
        <v>52</v>
      </c>
      <c r="H40" s="188">
        <v>5000</v>
      </c>
      <c r="I40" s="189"/>
      <c r="J40" s="188">
        <f>H40+I40</f>
        <v>5000</v>
      </c>
    </row>
    <row r="41" spans="1:10" ht="15">
      <c r="A41" s="190"/>
      <c r="B41" s="191"/>
      <c r="C41" s="190"/>
      <c r="D41" s="192"/>
      <c r="E41" s="191"/>
      <c r="F41" s="214"/>
      <c r="G41" s="215"/>
      <c r="H41" s="204"/>
      <c r="I41" s="189"/>
      <c r="J41" s="188"/>
    </row>
    <row r="42" spans="1:10" ht="15">
      <c r="A42" s="190"/>
      <c r="B42" s="191"/>
      <c r="C42" s="190"/>
      <c r="D42" s="192"/>
      <c r="E42" s="191"/>
      <c r="F42" s="216" t="s">
        <v>322</v>
      </c>
      <c r="G42" s="190" t="s">
        <v>323</v>
      </c>
      <c r="H42" s="188">
        <v>50000</v>
      </c>
      <c r="I42" s="189"/>
      <c r="J42" s="188">
        <f>H42+I42</f>
        <v>50000</v>
      </c>
    </row>
    <row r="43" spans="1:10" ht="15">
      <c r="A43" s="190"/>
      <c r="B43" s="191"/>
      <c r="C43" s="190"/>
      <c r="D43" s="192"/>
      <c r="E43" s="191"/>
      <c r="F43" s="216"/>
      <c r="G43" s="190" t="s">
        <v>293</v>
      </c>
      <c r="H43" s="188"/>
      <c r="I43" s="189"/>
      <c r="J43" s="188"/>
    </row>
    <row r="44" spans="1:10" ht="15">
      <c r="A44" s="190"/>
      <c r="B44" s="191"/>
      <c r="C44" s="190"/>
      <c r="D44" s="192"/>
      <c r="E44" s="191"/>
      <c r="F44" s="216"/>
      <c r="G44" s="187"/>
      <c r="H44" s="188"/>
      <c r="I44" s="189"/>
      <c r="J44" s="188"/>
    </row>
    <row r="45" spans="1:10" ht="15">
      <c r="A45" s="190"/>
      <c r="B45" s="191"/>
      <c r="C45" s="190"/>
      <c r="D45" s="192"/>
      <c r="E45" s="191"/>
      <c r="F45" s="216" t="s">
        <v>324</v>
      </c>
      <c r="G45" s="190" t="s">
        <v>325</v>
      </c>
      <c r="H45" s="188">
        <v>209000</v>
      </c>
      <c r="I45" s="189"/>
      <c r="J45" s="188">
        <f>H45+I45</f>
        <v>209000</v>
      </c>
    </row>
    <row r="46" spans="1:10" ht="15">
      <c r="A46" s="190"/>
      <c r="B46" s="191"/>
      <c r="C46" s="190"/>
      <c r="D46" s="192"/>
      <c r="E46" s="191"/>
      <c r="F46" s="216"/>
      <c r="G46" s="190" t="s">
        <v>326</v>
      </c>
      <c r="H46" s="188"/>
      <c r="I46" s="189"/>
      <c r="J46" s="188"/>
    </row>
    <row r="47" spans="1:10" ht="15">
      <c r="A47" s="190"/>
      <c r="B47" s="191"/>
      <c r="C47" s="190"/>
      <c r="D47" s="192"/>
      <c r="E47" s="191"/>
      <c r="F47" s="216"/>
      <c r="G47" s="190" t="s">
        <v>327</v>
      </c>
      <c r="H47" s="188"/>
      <c r="I47" s="189"/>
      <c r="J47" s="188"/>
    </row>
    <row r="48" spans="1:10" ht="15">
      <c r="A48" s="190"/>
      <c r="B48" s="191"/>
      <c r="C48" s="190"/>
      <c r="D48" s="192"/>
      <c r="E48" s="191"/>
      <c r="F48" s="216"/>
      <c r="G48" s="190" t="s">
        <v>328</v>
      </c>
      <c r="H48" s="188"/>
      <c r="I48" s="189"/>
      <c r="J48" s="188"/>
    </row>
    <row r="49" spans="1:10" ht="15">
      <c r="A49" s="227"/>
      <c r="B49" s="207"/>
      <c r="C49" s="227"/>
      <c r="D49" s="206"/>
      <c r="E49" s="207"/>
      <c r="F49" s="226"/>
      <c r="G49" s="227"/>
      <c r="H49" s="228"/>
      <c r="I49" s="189"/>
      <c r="J49" s="188"/>
    </row>
    <row r="50" spans="1:10" ht="15.75">
      <c r="A50" s="229" t="s">
        <v>65</v>
      </c>
      <c r="B50" s="191"/>
      <c r="C50" s="192"/>
      <c r="D50" s="192"/>
      <c r="E50" s="192"/>
      <c r="F50" s="238"/>
      <c r="G50" s="215"/>
      <c r="H50" s="239">
        <f>SUM(H34:H49)</f>
        <v>1456000</v>
      </c>
      <c r="I50" s="200"/>
      <c r="J50" s="199">
        <f>H50+I50</f>
        <v>1456000</v>
      </c>
    </row>
    <row r="51" spans="1:10" ht="15">
      <c r="A51" s="211">
        <v>710</v>
      </c>
      <c r="B51" s="185"/>
      <c r="C51" s="822" t="s">
        <v>329</v>
      </c>
      <c r="D51" s="821"/>
      <c r="E51" s="793"/>
      <c r="F51" s="235" t="s">
        <v>322</v>
      </c>
      <c r="G51" s="184" t="s">
        <v>323</v>
      </c>
      <c r="H51" s="236">
        <v>33000</v>
      </c>
      <c r="I51" s="189"/>
      <c r="J51" s="188">
        <f>H51+I51</f>
        <v>33000</v>
      </c>
    </row>
    <row r="52" spans="1:10" ht="15">
      <c r="A52" s="190" t="s">
        <v>66</v>
      </c>
      <c r="B52" s="191"/>
      <c r="C52" s="190" t="s">
        <v>330</v>
      </c>
      <c r="D52" s="192"/>
      <c r="E52" s="191"/>
      <c r="F52" s="216"/>
      <c r="G52" s="190" t="s">
        <v>293</v>
      </c>
      <c r="H52" s="188"/>
      <c r="I52" s="189"/>
      <c r="J52" s="188"/>
    </row>
    <row r="53" spans="1:10" ht="15">
      <c r="A53" s="190" t="s">
        <v>68</v>
      </c>
      <c r="B53" s="191"/>
      <c r="C53" s="190" t="s">
        <v>69</v>
      </c>
      <c r="D53" s="192"/>
      <c r="E53" s="191"/>
      <c r="F53" s="216"/>
      <c r="G53" s="190"/>
      <c r="H53" s="188"/>
      <c r="I53" s="189"/>
      <c r="J53" s="188"/>
    </row>
    <row r="54" spans="1:10" ht="15">
      <c r="A54" s="190"/>
      <c r="B54" s="191"/>
      <c r="C54" s="825" t="s">
        <v>331</v>
      </c>
      <c r="D54" s="795"/>
      <c r="E54" s="796"/>
      <c r="F54" s="216" t="s">
        <v>322</v>
      </c>
      <c r="G54" s="190" t="s">
        <v>323</v>
      </c>
      <c r="H54" s="188">
        <v>40000</v>
      </c>
      <c r="I54" s="189"/>
      <c r="J54" s="188">
        <f>H54+I54</f>
        <v>40000</v>
      </c>
    </row>
    <row r="55" spans="1:10" ht="15">
      <c r="A55" s="190"/>
      <c r="B55" s="191"/>
      <c r="C55" s="190" t="s">
        <v>71</v>
      </c>
      <c r="D55" s="192"/>
      <c r="E55" s="191"/>
      <c r="F55" s="189"/>
      <c r="G55" s="190" t="s">
        <v>293</v>
      </c>
      <c r="H55" s="188"/>
      <c r="I55" s="189"/>
      <c r="J55" s="188"/>
    </row>
    <row r="56" spans="1:10" ht="15">
      <c r="A56" s="190"/>
      <c r="B56" s="191"/>
      <c r="C56" s="190" t="s">
        <v>72</v>
      </c>
      <c r="D56" s="192"/>
      <c r="E56" s="191"/>
      <c r="F56" s="189"/>
      <c r="G56" s="190"/>
      <c r="H56" s="188"/>
      <c r="I56" s="189"/>
      <c r="J56" s="188"/>
    </row>
    <row r="57" spans="1:10" ht="15">
      <c r="A57" s="190"/>
      <c r="B57" s="191"/>
      <c r="C57" s="190"/>
      <c r="D57" s="192"/>
      <c r="E57" s="191"/>
      <c r="F57" s="214"/>
      <c r="G57" s="215"/>
      <c r="H57" s="204"/>
      <c r="I57" s="189"/>
      <c r="J57" s="188"/>
    </row>
    <row r="58" spans="1:10" ht="15">
      <c r="A58" s="190"/>
      <c r="B58" s="191"/>
      <c r="C58" s="825" t="s">
        <v>332</v>
      </c>
      <c r="D58" s="795"/>
      <c r="E58" s="796"/>
      <c r="F58" s="216" t="s">
        <v>322</v>
      </c>
      <c r="G58" s="190" t="s">
        <v>323</v>
      </c>
      <c r="H58" s="188">
        <v>219000</v>
      </c>
      <c r="I58" s="189"/>
      <c r="J58" s="188">
        <f>H58+I58</f>
        <v>219000</v>
      </c>
    </row>
    <row r="59" spans="1:10" ht="15">
      <c r="A59" s="190"/>
      <c r="B59" s="191"/>
      <c r="C59" s="190" t="s">
        <v>333</v>
      </c>
      <c r="D59" s="192"/>
      <c r="E59" s="191"/>
      <c r="F59" s="216"/>
      <c r="G59" s="190" t="s">
        <v>293</v>
      </c>
      <c r="H59" s="188"/>
      <c r="I59" s="189"/>
      <c r="J59" s="188"/>
    </row>
    <row r="60" spans="1:10" ht="15">
      <c r="A60" s="190"/>
      <c r="B60" s="191"/>
      <c r="C60" s="190"/>
      <c r="D60" s="192"/>
      <c r="E60" s="191"/>
      <c r="F60" s="216"/>
      <c r="G60" s="190"/>
      <c r="H60" s="188"/>
      <c r="I60" s="189"/>
      <c r="J60" s="188"/>
    </row>
    <row r="61" spans="1:10" ht="15">
      <c r="A61" s="190"/>
      <c r="B61" s="191"/>
      <c r="C61" s="190"/>
      <c r="D61" s="192"/>
      <c r="E61" s="191"/>
      <c r="F61" s="216" t="s">
        <v>324</v>
      </c>
      <c r="G61" s="190" t="s">
        <v>325</v>
      </c>
      <c r="H61" s="188">
        <v>5000</v>
      </c>
      <c r="I61" s="189"/>
      <c r="J61" s="188">
        <f>H61+I61</f>
        <v>5000</v>
      </c>
    </row>
    <row r="62" spans="1:10" ht="15">
      <c r="A62" s="190"/>
      <c r="B62" s="191"/>
      <c r="C62" s="190"/>
      <c r="D62" s="192"/>
      <c r="E62" s="191"/>
      <c r="F62" s="216"/>
      <c r="G62" s="190" t="s">
        <v>326</v>
      </c>
      <c r="H62" s="188"/>
      <c r="I62" s="189"/>
      <c r="J62" s="188"/>
    </row>
    <row r="63" spans="1:10" ht="15">
      <c r="A63" s="190"/>
      <c r="B63" s="191"/>
      <c r="C63" s="190"/>
      <c r="D63" s="192"/>
      <c r="E63" s="191"/>
      <c r="F63" s="216"/>
      <c r="G63" s="190" t="s">
        <v>327</v>
      </c>
      <c r="H63" s="188"/>
      <c r="I63" s="189"/>
      <c r="J63" s="188"/>
    </row>
    <row r="64" spans="1:10" ht="15">
      <c r="A64" s="190"/>
      <c r="B64" s="191"/>
      <c r="C64" s="190"/>
      <c r="D64" s="192"/>
      <c r="E64" s="191"/>
      <c r="F64" s="216"/>
      <c r="G64" s="190" t="s">
        <v>328</v>
      </c>
      <c r="H64" s="188"/>
      <c r="I64" s="189"/>
      <c r="J64" s="188"/>
    </row>
    <row r="65" spans="1:10" ht="15">
      <c r="A65" s="190"/>
      <c r="B65" s="191"/>
      <c r="C65" s="190"/>
      <c r="D65" s="192"/>
      <c r="E65" s="191"/>
      <c r="F65" s="242"/>
      <c r="G65" s="215"/>
      <c r="H65" s="204"/>
      <c r="I65" s="189"/>
      <c r="J65" s="188"/>
    </row>
    <row r="66" spans="1:10" ht="15">
      <c r="A66" s="190"/>
      <c r="B66" s="191"/>
      <c r="C66" s="190"/>
      <c r="D66" s="192"/>
      <c r="E66" s="191"/>
      <c r="F66" s="216" t="s">
        <v>334</v>
      </c>
      <c r="G66" s="217" t="s">
        <v>335</v>
      </c>
      <c r="H66" s="219">
        <v>7000</v>
      </c>
      <c r="I66" s="189"/>
      <c r="J66" s="188">
        <f>H66+I66</f>
        <v>7000</v>
      </c>
    </row>
    <row r="67" spans="1:10" ht="15">
      <c r="A67" s="190"/>
      <c r="B67" s="191"/>
      <c r="C67" s="190"/>
      <c r="D67" s="192"/>
      <c r="E67" s="191"/>
      <c r="F67" s="216"/>
      <c r="G67" s="217" t="s">
        <v>293</v>
      </c>
      <c r="H67" s="220"/>
      <c r="I67" s="189"/>
      <c r="J67" s="188"/>
    </row>
    <row r="68" spans="1:10" ht="15">
      <c r="A68" s="190"/>
      <c r="B68" s="191"/>
      <c r="C68" s="190"/>
      <c r="D68" s="192"/>
      <c r="E68" s="191"/>
      <c r="F68" s="216"/>
      <c r="G68" s="217" t="s">
        <v>336</v>
      </c>
      <c r="H68" s="220"/>
      <c r="I68" s="189"/>
      <c r="J68" s="188"/>
    </row>
    <row r="69" spans="1:10" ht="15">
      <c r="A69" s="227"/>
      <c r="B69" s="207"/>
      <c r="C69" s="227"/>
      <c r="D69" s="206"/>
      <c r="E69" s="207"/>
      <c r="F69" s="243"/>
      <c r="G69" s="244"/>
      <c r="H69" s="245"/>
      <c r="I69" s="189"/>
      <c r="J69" s="188"/>
    </row>
    <row r="70" spans="1:10" ht="15.75">
      <c r="A70" s="194" t="s">
        <v>78</v>
      </c>
      <c r="B70" s="196"/>
      <c r="C70" s="196"/>
      <c r="D70" s="196"/>
      <c r="E70" s="196"/>
      <c r="F70" s="246"/>
      <c r="G70" s="196"/>
      <c r="H70" s="199">
        <f>SUM(H51:H69)</f>
        <v>304000</v>
      </c>
      <c r="I70" s="200"/>
      <c r="J70" s="199">
        <f>H70+I70</f>
        <v>304000</v>
      </c>
    </row>
    <row r="71" spans="1:10" ht="15">
      <c r="A71" s="211">
        <v>750</v>
      </c>
      <c r="B71" s="185"/>
      <c r="C71" s="822">
        <v>75011</v>
      </c>
      <c r="D71" s="821"/>
      <c r="E71" s="793"/>
      <c r="F71" s="235" t="s">
        <v>322</v>
      </c>
      <c r="G71" s="247" t="s">
        <v>290</v>
      </c>
      <c r="H71" s="236">
        <v>127479</v>
      </c>
      <c r="I71" s="189"/>
      <c r="J71" s="188">
        <f>H71+I71</f>
        <v>127479</v>
      </c>
    </row>
    <row r="72" spans="1:10" ht="15">
      <c r="A72" s="190" t="s">
        <v>337</v>
      </c>
      <c r="B72" s="191"/>
      <c r="C72" s="190" t="s">
        <v>80</v>
      </c>
      <c r="D72" s="192"/>
      <c r="E72" s="191"/>
      <c r="F72" s="216"/>
      <c r="G72" s="189" t="s">
        <v>293</v>
      </c>
      <c r="H72" s="188"/>
      <c r="I72" s="189"/>
      <c r="J72" s="188"/>
    </row>
    <row r="73" spans="1:10" ht="15">
      <c r="A73" s="190" t="s">
        <v>81</v>
      </c>
      <c r="B73" s="191"/>
      <c r="C73" s="190"/>
      <c r="D73" s="192"/>
      <c r="E73" s="191"/>
      <c r="F73" s="216"/>
      <c r="G73" s="189"/>
      <c r="H73" s="188"/>
      <c r="I73" s="189"/>
      <c r="J73" s="188"/>
    </row>
    <row r="74" spans="1:10" ht="15">
      <c r="A74" s="190"/>
      <c r="B74" s="191"/>
      <c r="C74" s="825">
        <v>75020</v>
      </c>
      <c r="D74" s="795"/>
      <c r="E74" s="796"/>
      <c r="F74" s="216" t="s">
        <v>338</v>
      </c>
      <c r="G74" s="189" t="s">
        <v>339</v>
      </c>
      <c r="H74" s="188">
        <v>2000</v>
      </c>
      <c r="I74" s="189"/>
      <c r="J74" s="188">
        <f>H74+I74</f>
        <v>2000</v>
      </c>
    </row>
    <row r="75" spans="1:10" ht="15">
      <c r="A75" s="190"/>
      <c r="B75" s="191"/>
      <c r="C75" s="190" t="s">
        <v>340</v>
      </c>
      <c r="D75" s="192"/>
      <c r="E75" s="191"/>
      <c r="F75" s="216"/>
      <c r="G75" s="189"/>
      <c r="H75" s="188"/>
      <c r="I75" s="189"/>
      <c r="J75" s="188"/>
    </row>
    <row r="76" spans="1:10" ht="15">
      <c r="A76" s="190"/>
      <c r="B76" s="191"/>
      <c r="C76" s="190"/>
      <c r="D76" s="192"/>
      <c r="E76" s="191"/>
      <c r="F76" s="216" t="s">
        <v>303</v>
      </c>
      <c r="G76" s="189" t="s">
        <v>341</v>
      </c>
      <c r="H76" s="188">
        <v>4800</v>
      </c>
      <c r="I76" s="189"/>
      <c r="J76" s="188">
        <f>H76+I76</f>
        <v>4800</v>
      </c>
    </row>
    <row r="77" spans="1:10" ht="15">
      <c r="A77" s="190"/>
      <c r="B77" s="191"/>
      <c r="C77" s="190"/>
      <c r="D77" s="192"/>
      <c r="E77" s="191"/>
      <c r="F77" s="216"/>
      <c r="G77" s="189"/>
      <c r="H77" s="188"/>
      <c r="I77" s="189"/>
      <c r="J77" s="188"/>
    </row>
    <row r="78" spans="1:10" ht="15">
      <c r="A78" s="190"/>
      <c r="B78" s="191"/>
      <c r="C78" s="190"/>
      <c r="D78" s="192"/>
      <c r="E78" s="191"/>
      <c r="F78" s="216"/>
      <c r="G78" s="189"/>
      <c r="H78" s="188"/>
      <c r="I78" s="189"/>
      <c r="J78" s="188"/>
    </row>
    <row r="79" spans="1:10" ht="15">
      <c r="A79" s="190"/>
      <c r="B79" s="191"/>
      <c r="C79" s="825" t="s">
        <v>342</v>
      </c>
      <c r="D79" s="795"/>
      <c r="E79" s="796"/>
      <c r="F79" s="216" t="s">
        <v>322</v>
      </c>
      <c r="G79" s="189" t="s">
        <v>290</v>
      </c>
      <c r="H79" s="188">
        <v>16000</v>
      </c>
      <c r="I79" s="189"/>
      <c r="J79" s="188">
        <f>H79+I79</f>
        <v>16000</v>
      </c>
    </row>
    <row r="80" spans="1:10" ht="15">
      <c r="A80" s="190"/>
      <c r="B80" s="191"/>
      <c r="C80" s="190" t="s">
        <v>93</v>
      </c>
      <c r="D80" s="192"/>
      <c r="E80" s="191"/>
      <c r="F80" s="216"/>
      <c r="G80" s="189" t="s">
        <v>293</v>
      </c>
      <c r="H80" s="188"/>
      <c r="I80" s="189"/>
      <c r="J80" s="188"/>
    </row>
    <row r="81" spans="1:10" ht="15">
      <c r="A81" s="227"/>
      <c r="B81" s="207"/>
      <c r="C81" s="227"/>
      <c r="D81" s="206"/>
      <c r="E81" s="207"/>
      <c r="F81" s="226"/>
      <c r="G81" s="248"/>
      <c r="H81" s="228"/>
      <c r="I81" s="189"/>
      <c r="J81" s="188"/>
    </row>
    <row r="82" spans="1:10" ht="15.75">
      <c r="A82" s="249" t="s">
        <v>97</v>
      </c>
      <c r="B82" s="206"/>
      <c r="C82" s="206"/>
      <c r="D82" s="206"/>
      <c r="E82" s="206"/>
      <c r="F82" s="250"/>
      <c r="G82" s="251"/>
      <c r="H82" s="252">
        <f>SUM(H71:H81)</f>
        <v>150279</v>
      </c>
      <c r="I82" s="200"/>
      <c r="J82" s="199">
        <f>H82+I82</f>
        <v>150279</v>
      </c>
    </row>
    <row r="83" spans="1:10" ht="15">
      <c r="A83" s="187">
        <v>754</v>
      </c>
      <c r="B83" s="192"/>
      <c r="C83" s="825">
        <v>75411</v>
      </c>
      <c r="D83" s="797"/>
      <c r="E83" s="766"/>
      <c r="F83" s="255" t="s">
        <v>322</v>
      </c>
      <c r="G83" s="189" t="s">
        <v>290</v>
      </c>
      <c r="H83" s="188">
        <v>2319525</v>
      </c>
      <c r="I83" s="189"/>
      <c r="J83" s="188">
        <f>H83+I83</f>
        <v>2319525</v>
      </c>
    </row>
    <row r="84" spans="1:10" ht="15">
      <c r="A84" s="190" t="s">
        <v>99</v>
      </c>
      <c r="B84" s="192"/>
      <c r="C84" s="190" t="s">
        <v>343</v>
      </c>
      <c r="D84" s="192"/>
      <c r="E84" s="191"/>
      <c r="F84" s="255"/>
      <c r="G84" s="189" t="s">
        <v>293</v>
      </c>
      <c r="H84" s="188"/>
      <c r="I84" s="189"/>
      <c r="J84" s="188"/>
    </row>
    <row r="85" spans="1:10" ht="15">
      <c r="A85" s="190" t="s">
        <v>344</v>
      </c>
      <c r="B85" s="192"/>
      <c r="C85" s="190" t="s">
        <v>108</v>
      </c>
      <c r="D85" s="192"/>
      <c r="E85" s="191"/>
      <c r="F85" s="255"/>
      <c r="G85" s="189"/>
      <c r="H85" s="188"/>
      <c r="I85" s="189"/>
      <c r="J85" s="188"/>
    </row>
    <row r="86" spans="1:10" ht="15">
      <c r="A86" s="190" t="s">
        <v>103</v>
      </c>
      <c r="B86" s="192"/>
      <c r="C86" s="190"/>
      <c r="D86" s="192"/>
      <c r="E86" s="191"/>
      <c r="F86" s="255" t="s">
        <v>334</v>
      </c>
      <c r="G86" s="189" t="s">
        <v>345</v>
      </c>
      <c r="H86" s="188">
        <v>500000</v>
      </c>
      <c r="I86" s="189"/>
      <c r="J86" s="188">
        <f>H86+I86</f>
        <v>500000</v>
      </c>
    </row>
    <row r="87" spans="1:10" ht="15">
      <c r="A87" s="190"/>
      <c r="B87" s="192"/>
      <c r="C87" s="190"/>
      <c r="D87" s="192"/>
      <c r="E87" s="191"/>
      <c r="F87" s="255"/>
      <c r="G87" s="189" t="s">
        <v>293</v>
      </c>
      <c r="H87" s="188"/>
      <c r="I87" s="189"/>
      <c r="J87" s="188"/>
    </row>
    <row r="88" spans="1:10" ht="15">
      <c r="A88" s="190"/>
      <c r="B88" s="192"/>
      <c r="C88" s="190"/>
      <c r="D88" s="192"/>
      <c r="E88" s="191"/>
      <c r="F88" s="255"/>
      <c r="G88" s="189" t="s">
        <v>336</v>
      </c>
      <c r="H88" s="188"/>
      <c r="I88" s="189"/>
      <c r="J88" s="188"/>
    </row>
    <row r="89" spans="1:10" ht="15">
      <c r="A89" s="190"/>
      <c r="B89" s="192"/>
      <c r="C89" s="190"/>
      <c r="D89" s="192"/>
      <c r="E89" s="191"/>
      <c r="F89" s="255"/>
      <c r="G89" s="189"/>
      <c r="H89" s="188"/>
      <c r="I89" s="189"/>
      <c r="J89" s="188"/>
    </row>
    <row r="90" spans="1:10" ht="15">
      <c r="A90" s="190"/>
      <c r="B90" s="192"/>
      <c r="C90" s="825">
        <v>75414</v>
      </c>
      <c r="D90" s="791"/>
      <c r="E90" s="792"/>
      <c r="F90" s="256" t="s">
        <v>322</v>
      </c>
      <c r="G90" s="189" t="s">
        <v>290</v>
      </c>
      <c r="H90" s="188">
        <v>400</v>
      </c>
      <c r="I90" s="189"/>
      <c r="J90" s="188">
        <f>H90+I90</f>
        <v>400</v>
      </c>
    </row>
    <row r="91" spans="1:10" ht="15">
      <c r="A91" s="190"/>
      <c r="B91" s="192"/>
      <c r="C91" s="834" t="s">
        <v>346</v>
      </c>
      <c r="D91" s="767"/>
      <c r="E91" s="835"/>
      <c r="F91" s="256"/>
      <c r="G91" s="189" t="s">
        <v>293</v>
      </c>
      <c r="H91" s="188"/>
      <c r="I91" s="189"/>
      <c r="J91" s="188"/>
    </row>
    <row r="92" spans="1:10" ht="15">
      <c r="A92" s="190"/>
      <c r="B92" s="192"/>
      <c r="C92" s="834"/>
      <c r="D92" s="767"/>
      <c r="E92" s="835"/>
      <c r="F92" s="256"/>
      <c r="G92" s="248"/>
      <c r="H92" s="188"/>
      <c r="I92" s="189"/>
      <c r="J92" s="188"/>
    </row>
    <row r="93" spans="1:10" ht="15.75">
      <c r="A93" s="194" t="s">
        <v>119</v>
      </c>
      <c r="B93" s="196"/>
      <c r="C93" s="196"/>
      <c r="D93" s="196"/>
      <c r="E93" s="196"/>
      <c r="F93" s="258"/>
      <c r="G93" s="259"/>
      <c r="H93" s="199">
        <f>SUM(H83:H92)</f>
        <v>2819925</v>
      </c>
      <c r="I93" s="200"/>
      <c r="J93" s="199">
        <f>H93+I93</f>
        <v>2819925</v>
      </c>
    </row>
    <row r="94" spans="1:10" ht="15">
      <c r="A94" s="184">
        <v>756</v>
      </c>
      <c r="B94" s="185"/>
      <c r="C94" s="822">
        <v>75618</v>
      </c>
      <c r="D94" s="823"/>
      <c r="E94" s="824"/>
      <c r="F94" s="260" t="s">
        <v>347</v>
      </c>
      <c r="G94" s="184" t="s">
        <v>348</v>
      </c>
      <c r="H94" s="236">
        <v>1700000</v>
      </c>
      <c r="I94" s="189"/>
      <c r="J94" s="188">
        <f>H94+I94</f>
        <v>1700000</v>
      </c>
    </row>
    <row r="95" spans="1:10" ht="15">
      <c r="A95" s="190" t="s">
        <v>349</v>
      </c>
      <c r="B95" s="191"/>
      <c r="C95" s="190" t="s">
        <v>350</v>
      </c>
      <c r="D95" s="192"/>
      <c r="E95" s="191"/>
      <c r="F95" s="216"/>
      <c r="G95" s="190"/>
      <c r="H95" s="188"/>
      <c r="I95" s="189"/>
      <c r="J95" s="188"/>
    </row>
    <row r="96" spans="1:10" ht="15">
      <c r="A96" s="190" t="s">
        <v>351</v>
      </c>
      <c r="B96" s="191"/>
      <c r="C96" s="190" t="s">
        <v>352</v>
      </c>
      <c r="D96" s="192"/>
      <c r="E96" s="191"/>
      <c r="F96" s="216" t="s">
        <v>353</v>
      </c>
      <c r="G96" s="190" t="s">
        <v>354</v>
      </c>
      <c r="H96" s="188">
        <v>50000</v>
      </c>
      <c r="I96" s="188"/>
      <c r="J96" s="188">
        <f>H96+I96</f>
        <v>50000</v>
      </c>
    </row>
    <row r="97" spans="1:10" ht="15">
      <c r="A97" s="190"/>
      <c r="B97" s="191"/>
      <c r="C97" s="190"/>
      <c r="D97" s="192"/>
      <c r="E97" s="191"/>
      <c r="F97" s="216"/>
      <c r="G97" s="190" t="s">
        <v>355</v>
      </c>
      <c r="H97" s="188"/>
      <c r="I97" s="188"/>
      <c r="J97" s="188"/>
    </row>
    <row r="98" spans="1:10" ht="15">
      <c r="A98" s="190" t="s">
        <v>356</v>
      </c>
      <c r="B98" s="191"/>
      <c r="C98" s="190"/>
      <c r="D98" s="192"/>
      <c r="E98" s="191"/>
      <c r="F98" s="216"/>
      <c r="G98" s="190" t="s">
        <v>357</v>
      </c>
      <c r="H98" s="188"/>
      <c r="I98" s="188"/>
      <c r="J98" s="188"/>
    </row>
    <row r="99" spans="1:10" ht="15">
      <c r="A99" s="190" t="s">
        <v>358</v>
      </c>
      <c r="B99" s="191"/>
      <c r="C99" s="825">
        <v>75622</v>
      </c>
      <c r="D99" s="795"/>
      <c r="E99" s="796"/>
      <c r="F99" s="216" t="s">
        <v>359</v>
      </c>
      <c r="G99" s="190" t="s">
        <v>360</v>
      </c>
      <c r="H99" s="188">
        <v>16000000</v>
      </c>
      <c r="I99" s="188"/>
      <c r="J99" s="188">
        <f>H99+I99</f>
        <v>16000000</v>
      </c>
    </row>
    <row r="100" spans="1:10" ht="15">
      <c r="A100" s="190" t="s">
        <v>361</v>
      </c>
      <c r="B100" s="191"/>
      <c r="C100" s="190" t="s">
        <v>362</v>
      </c>
      <c r="D100" s="192"/>
      <c r="E100" s="191"/>
      <c r="F100" s="216"/>
      <c r="G100" s="190" t="s">
        <v>363</v>
      </c>
      <c r="H100" s="188"/>
      <c r="I100" s="188"/>
      <c r="J100" s="188"/>
    </row>
    <row r="101" spans="1:10" ht="15">
      <c r="A101" s="190" t="s">
        <v>364</v>
      </c>
      <c r="B101" s="191"/>
      <c r="C101" s="190" t="s">
        <v>365</v>
      </c>
      <c r="D101" s="192"/>
      <c r="E101" s="191"/>
      <c r="F101" s="216"/>
      <c r="G101" s="190"/>
      <c r="H101" s="188"/>
      <c r="I101" s="188"/>
      <c r="J101" s="188"/>
    </row>
    <row r="102" spans="1:10" ht="15">
      <c r="A102" s="190"/>
      <c r="B102" s="191"/>
      <c r="C102" s="190" t="s">
        <v>366</v>
      </c>
      <c r="D102" s="192"/>
      <c r="E102" s="191"/>
      <c r="F102" s="216"/>
      <c r="G102" s="190"/>
      <c r="H102" s="188"/>
      <c r="I102" s="188"/>
      <c r="J102" s="188"/>
    </row>
    <row r="103" spans="1:10" ht="15">
      <c r="A103" s="190"/>
      <c r="B103" s="191"/>
      <c r="C103" s="190" t="s">
        <v>367</v>
      </c>
      <c r="D103" s="192"/>
      <c r="E103" s="191"/>
      <c r="F103" s="216" t="s">
        <v>368</v>
      </c>
      <c r="G103" s="237" t="s">
        <v>369</v>
      </c>
      <c r="H103" s="188">
        <v>500000</v>
      </c>
      <c r="I103" s="188"/>
      <c r="J103" s="188">
        <f>H103+I103</f>
        <v>500000</v>
      </c>
    </row>
    <row r="104" spans="1:10" ht="15">
      <c r="A104" s="190"/>
      <c r="B104" s="191"/>
      <c r="C104" s="190"/>
      <c r="D104" s="192"/>
      <c r="E104" s="191"/>
      <c r="F104" s="216"/>
      <c r="G104" s="190" t="s">
        <v>370</v>
      </c>
      <c r="H104" s="188"/>
      <c r="I104" s="188"/>
      <c r="J104" s="188"/>
    </row>
    <row r="105" spans="1:10" ht="15">
      <c r="A105" s="227"/>
      <c r="B105" s="207"/>
      <c r="C105" s="227"/>
      <c r="D105" s="206"/>
      <c r="E105" s="207"/>
      <c r="F105" s="226"/>
      <c r="G105" s="227"/>
      <c r="H105" s="228"/>
      <c r="I105" s="188"/>
      <c r="J105" s="188"/>
    </row>
    <row r="106" spans="1:10" ht="15.75">
      <c r="A106" s="194" t="s">
        <v>371</v>
      </c>
      <c r="B106" s="196"/>
      <c r="C106" s="196"/>
      <c r="D106" s="196"/>
      <c r="E106" s="196"/>
      <c r="F106" s="258"/>
      <c r="G106" s="259"/>
      <c r="H106" s="199">
        <f>SUM(H94:H105)</f>
        <v>18250000</v>
      </c>
      <c r="I106" s="199"/>
      <c r="J106" s="199">
        <f>H106+I106</f>
        <v>18250000</v>
      </c>
    </row>
    <row r="107" spans="1:10" ht="15">
      <c r="A107" s="190">
        <v>758</v>
      </c>
      <c r="B107" s="191"/>
      <c r="C107" s="795">
        <v>75801</v>
      </c>
      <c r="D107" s="795"/>
      <c r="E107" s="795"/>
      <c r="F107" s="235" t="s">
        <v>372</v>
      </c>
      <c r="G107" s="192" t="s">
        <v>373</v>
      </c>
      <c r="H107" s="188">
        <v>16668137</v>
      </c>
      <c r="I107" s="188"/>
      <c r="J107" s="188">
        <f>H107+I107</f>
        <v>16668137</v>
      </c>
    </row>
    <row r="108" spans="1:10" ht="15">
      <c r="A108" s="190" t="s">
        <v>126</v>
      </c>
      <c r="B108" s="191"/>
      <c r="C108" s="192" t="s">
        <v>374</v>
      </c>
      <c r="D108" s="192"/>
      <c r="E108" s="192"/>
      <c r="F108" s="216"/>
      <c r="G108" s="192" t="s">
        <v>375</v>
      </c>
      <c r="H108" s="188"/>
      <c r="I108" s="188"/>
      <c r="J108" s="188"/>
    </row>
    <row r="109" spans="1:10" ht="15">
      <c r="A109" s="190"/>
      <c r="B109" s="191"/>
      <c r="C109" s="192" t="s">
        <v>376</v>
      </c>
      <c r="D109" s="192"/>
      <c r="E109" s="192"/>
      <c r="F109" s="216"/>
      <c r="G109" s="192"/>
      <c r="H109" s="188"/>
      <c r="I109" s="188"/>
      <c r="J109" s="188"/>
    </row>
    <row r="110" spans="1:10" ht="15">
      <c r="A110" s="190"/>
      <c r="B110" s="191"/>
      <c r="C110" s="192" t="s">
        <v>377</v>
      </c>
      <c r="D110" s="192"/>
      <c r="E110" s="192"/>
      <c r="F110" s="216"/>
      <c r="G110" s="192"/>
      <c r="H110" s="188"/>
      <c r="I110" s="188"/>
      <c r="J110" s="188"/>
    </row>
    <row r="111" spans="1:10" ht="15">
      <c r="A111" s="190"/>
      <c r="B111" s="191"/>
      <c r="C111" s="795" t="s">
        <v>378</v>
      </c>
      <c r="D111" s="795"/>
      <c r="E111" s="795"/>
      <c r="F111" s="216" t="s">
        <v>300</v>
      </c>
      <c r="G111" s="192" t="s">
        <v>379</v>
      </c>
      <c r="H111" s="188">
        <v>80000</v>
      </c>
      <c r="I111" s="188"/>
      <c r="J111" s="188">
        <f>H111+I111</f>
        <v>80000</v>
      </c>
    </row>
    <row r="112" spans="1:10" ht="15">
      <c r="A112" s="190"/>
      <c r="B112" s="191"/>
      <c r="C112" s="192" t="s">
        <v>380</v>
      </c>
      <c r="D112" s="240"/>
      <c r="E112" s="240"/>
      <c r="F112" s="216"/>
      <c r="G112" s="192"/>
      <c r="H112" s="188"/>
      <c r="I112" s="188"/>
      <c r="J112" s="188"/>
    </row>
    <row r="113" spans="1:10" ht="15">
      <c r="A113" s="190"/>
      <c r="B113" s="191"/>
      <c r="C113" s="192"/>
      <c r="D113" s="240"/>
      <c r="E113" s="240"/>
      <c r="F113" s="216"/>
      <c r="G113" s="192"/>
      <c r="H113" s="188"/>
      <c r="I113" s="188"/>
      <c r="J113" s="188"/>
    </row>
    <row r="114" spans="1:10" ht="15">
      <c r="A114" s="190"/>
      <c r="B114" s="191"/>
      <c r="C114" s="825">
        <v>75832</v>
      </c>
      <c r="D114" s="791"/>
      <c r="E114" s="791"/>
      <c r="F114" s="213" t="s">
        <v>372</v>
      </c>
      <c r="G114" s="261" t="s">
        <v>381</v>
      </c>
      <c r="H114" s="262">
        <v>1249423</v>
      </c>
      <c r="I114" s="188"/>
      <c r="J114" s="188">
        <f>H114+I114</f>
        <v>1249423</v>
      </c>
    </row>
    <row r="115" spans="1:10" ht="15">
      <c r="A115" s="190"/>
      <c r="B115" s="191"/>
      <c r="C115" s="838" t="s">
        <v>382</v>
      </c>
      <c r="D115" s="768"/>
      <c r="E115" s="768"/>
      <c r="F115" s="213"/>
      <c r="G115" s="261" t="s">
        <v>375</v>
      </c>
      <c r="H115" s="265"/>
      <c r="I115" s="188"/>
      <c r="J115" s="188"/>
    </row>
    <row r="116" spans="1:10" ht="15">
      <c r="A116" s="190"/>
      <c r="B116" s="191"/>
      <c r="C116" s="834" t="s">
        <v>383</v>
      </c>
      <c r="D116" s="767"/>
      <c r="E116" s="767"/>
      <c r="F116" s="213"/>
      <c r="G116" s="192"/>
      <c r="H116" s="188"/>
      <c r="I116" s="188"/>
      <c r="J116" s="188"/>
    </row>
    <row r="117" spans="1:10" ht="15">
      <c r="A117" s="190"/>
      <c r="B117" s="192"/>
      <c r="C117" s="192"/>
      <c r="D117" s="257"/>
      <c r="E117" s="266"/>
      <c r="F117" s="243"/>
      <c r="G117" s="267"/>
      <c r="H117" s="268"/>
      <c r="I117" s="188"/>
      <c r="J117" s="188"/>
    </row>
    <row r="118" spans="1:10" ht="15.75">
      <c r="A118" s="269" t="s">
        <v>131</v>
      </c>
      <c r="B118" s="201"/>
      <c r="C118" s="201"/>
      <c r="D118" s="201"/>
      <c r="E118" s="201"/>
      <c r="F118" s="270"/>
      <c r="G118" s="209"/>
      <c r="H118" s="199">
        <f>SUM(H107:H117)</f>
        <v>17997560</v>
      </c>
      <c r="I118" s="199"/>
      <c r="J118" s="199">
        <f>H118+I118</f>
        <v>17997560</v>
      </c>
    </row>
    <row r="119" spans="1:10" ht="15">
      <c r="A119" s="271">
        <v>801</v>
      </c>
      <c r="B119" s="185"/>
      <c r="C119" s="822">
        <v>80113</v>
      </c>
      <c r="D119" s="821"/>
      <c r="E119" s="793"/>
      <c r="F119" s="272" t="s">
        <v>384</v>
      </c>
      <c r="G119" s="273" t="s">
        <v>385</v>
      </c>
      <c r="H119" s="274">
        <v>60000</v>
      </c>
      <c r="I119" s="188"/>
      <c r="J119" s="188">
        <f>H119+I119</f>
        <v>60000</v>
      </c>
    </row>
    <row r="120" spans="1:10" ht="15">
      <c r="A120" s="190" t="s">
        <v>386</v>
      </c>
      <c r="B120" s="191"/>
      <c r="C120" s="190" t="s">
        <v>387</v>
      </c>
      <c r="D120" s="192"/>
      <c r="E120" s="191"/>
      <c r="F120" s="275"/>
      <c r="G120" s="189"/>
      <c r="H120" s="276"/>
      <c r="I120" s="188"/>
      <c r="J120" s="188"/>
    </row>
    <row r="121" spans="1:10" ht="15">
      <c r="A121" s="190"/>
      <c r="B121" s="191"/>
      <c r="C121" s="190"/>
      <c r="D121" s="192"/>
      <c r="E121" s="191"/>
      <c r="F121" s="275"/>
      <c r="G121" s="189"/>
      <c r="H121" s="276"/>
      <c r="I121" s="188"/>
      <c r="J121" s="188"/>
    </row>
    <row r="122" spans="1:10" ht="15">
      <c r="A122" s="190"/>
      <c r="B122" s="191"/>
      <c r="C122" s="825">
        <v>80120</v>
      </c>
      <c r="D122" s="791"/>
      <c r="E122" s="792"/>
      <c r="F122" s="275" t="s">
        <v>310</v>
      </c>
      <c r="G122" s="189" t="s">
        <v>388</v>
      </c>
      <c r="H122" s="276">
        <v>100000</v>
      </c>
      <c r="I122" s="188"/>
      <c r="J122" s="188">
        <f>H122+I122</f>
        <v>100000</v>
      </c>
    </row>
    <row r="123" spans="1:10" ht="15">
      <c r="A123" s="190"/>
      <c r="B123" s="191"/>
      <c r="C123" s="190" t="s">
        <v>389</v>
      </c>
      <c r="D123" s="192"/>
      <c r="E123" s="191"/>
      <c r="F123" s="275"/>
      <c r="G123" s="189" t="s">
        <v>312</v>
      </c>
      <c r="H123" s="276"/>
      <c r="I123" s="188"/>
      <c r="J123" s="188"/>
    </row>
    <row r="124" spans="1:10" ht="15">
      <c r="A124" s="190"/>
      <c r="B124" s="191"/>
      <c r="C124" s="190"/>
      <c r="D124" s="192"/>
      <c r="E124" s="191"/>
      <c r="F124" s="275"/>
      <c r="G124" s="189" t="s">
        <v>313</v>
      </c>
      <c r="H124" s="276"/>
      <c r="I124" s="188"/>
      <c r="J124" s="188"/>
    </row>
    <row r="125" spans="1:10" ht="15">
      <c r="A125" s="190"/>
      <c r="B125" s="191"/>
      <c r="C125" s="190"/>
      <c r="D125" s="192"/>
      <c r="E125" s="191"/>
      <c r="F125" s="275"/>
      <c r="G125" s="189" t="s">
        <v>314</v>
      </c>
      <c r="H125" s="276"/>
      <c r="I125" s="188"/>
      <c r="J125" s="188"/>
    </row>
    <row r="126" spans="1:10" ht="15">
      <c r="A126" s="190"/>
      <c r="B126" s="191"/>
      <c r="C126" s="190"/>
      <c r="D126" s="192"/>
      <c r="E126" s="191"/>
      <c r="F126" s="275"/>
      <c r="G126" s="189"/>
      <c r="H126" s="276"/>
      <c r="I126" s="188"/>
      <c r="J126" s="188"/>
    </row>
    <row r="127" spans="1:10" ht="15">
      <c r="A127" s="190"/>
      <c r="B127" s="191"/>
      <c r="C127" s="769">
        <v>80130</v>
      </c>
      <c r="D127" s="741"/>
      <c r="E127" s="742"/>
      <c r="F127" s="275" t="s">
        <v>310</v>
      </c>
      <c r="G127" s="189" t="s">
        <v>311</v>
      </c>
      <c r="H127" s="276">
        <v>80000</v>
      </c>
      <c r="I127" s="188"/>
      <c r="J127" s="188">
        <f>H127+I127</f>
        <v>80000</v>
      </c>
    </row>
    <row r="128" spans="1:10" ht="15">
      <c r="A128" s="190"/>
      <c r="B128" s="191"/>
      <c r="C128" s="834" t="s">
        <v>390</v>
      </c>
      <c r="D128" s="767"/>
      <c r="E128" s="835"/>
      <c r="F128" s="275"/>
      <c r="G128" s="189" t="s">
        <v>312</v>
      </c>
      <c r="H128" s="276"/>
      <c r="I128" s="188"/>
      <c r="J128" s="188"/>
    </row>
    <row r="129" spans="1:10" ht="15">
      <c r="A129" s="190"/>
      <c r="B129" s="191"/>
      <c r="C129" s="190"/>
      <c r="D129" s="192"/>
      <c r="E129" s="191"/>
      <c r="F129" s="275"/>
      <c r="G129" s="189" t="s">
        <v>313</v>
      </c>
      <c r="H129" s="276"/>
      <c r="I129" s="188"/>
      <c r="J129" s="188"/>
    </row>
    <row r="130" spans="1:10" ht="15">
      <c r="A130" s="190"/>
      <c r="B130" s="191"/>
      <c r="C130" s="190"/>
      <c r="D130" s="192"/>
      <c r="E130" s="191"/>
      <c r="F130" s="275"/>
      <c r="G130" s="189" t="s">
        <v>314</v>
      </c>
      <c r="H130" s="276"/>
      <c r="I130" s="188"/>
      <c r="J130" s="188"/>
    </row>
    <row r="131" spans="1:10" ht="15">
      <c r="A131" s="190"/>
      <c r="B131" s="191"/>
      <c r="C131" s="190"/>
      <c r="D131" s="192"/>
      <c r="E131" s="191"/>
      <c r="F131" s="275"/>
      <c r="G131" s="189"/>
      <c r="H131" s="276"/>
      <c r="I131" s="188"/>
      <c r="J131" s="188"/>
    </row>
    <row r="132" spans="1:10" ht="15">
      <c r="A132" s="190"/>
      <c r="B132" s="191"/>
      <c r="C132" s="190"/>
      <c r="D132" s="192"/>
      <c r="E132" s="191"/>
      <c r="F132" s="275" t="s">
        <v>316</v>
      </c>
      <c r="G132" s="189" t="s">
        <v>391</v>
      </c>
      <c r="H132" s="276">
        <v>4000</v>
      </c>
      <c r="I132" s="188"/>
      <c r="J132" s="188">
        <f>H132+I132</f>
        <v>4000</v>
      </c>
    </row>
    <row r="133" spans="1:10" ht="15">
      <c r="A133" s="190"/>
      <c r="B133" s="191"/>
      <c r="C133" s="190"/>
      <c r="D133" s="192"/>
      <c r="E133" s="191"/>
      <c r="F133" s="275"/>
      <c r="G133" s="189" t="s">
        <v>319</v>
      </c>
      <c r="H133" s="276"/>
      <c r="I133" s="188"/>
      <c r="J133" s="188"/>
    </row>
    <row r="134" spans="1:10" ht="15">
      <c r="A134" s="190"/>
      <c r="B134" s="191"/>
      <c r="C134" s="190"/>
      <c r="D134" s="192"/>
      <c r="E134" s="191"/>
      <c r="F134" s="275"/>
      <c r="G134" s="189"/>
      <c r="H134" s="276"/>
      <c r="I134" s="188"/>
      <c r="J134" s="188"/>
    </row>
    <row r="135" spans="1:10" ht="15">
      <c r="A135" s="834"/>
      <c r="B135" s="835"/>
      <c r="C135" s="834"/>
      <c r="D135" s="843"/>
      <c r="E135" s="835"/>
      <c r="F135" s="275" t="s">
        <v>303</v>
      </c>
      <c r="G135" s="189" t="s">
        <v>304</v>
      </c>
      <c r="H135" s="276">
        <v>1200</v>
      </c>
      <c r="I135" s="188">
        <v>10836</v>
      </c>
      <c r="J135" s="188">
        <f>H135+I135</f>
        <v>12036</v>
      </c>
    </row>
    <row r="136" spans="1:10" ht="15">
      <c r="A136" s="834"/>
      <c r="B136" s="835"/>
      <c r="C136" s="834"/>
      <c r="D136" s="843"/>
      <c r="E136" s="835"/>
      <c r="F136" s="275"/>
      <c r="G136" s="189"/>
      <c r="H136" s="276"/>
      <c r="I136" s="188"/>
      <c r="J136" s="188"/>
    </row>
    <row r="137" spans="1:10" ht="15">
      <c r="A137" s="834"/>
      <c r="B137" s="835"/>
      <c r="C137" s="825">
        <v>80140</v>
      </c>
      <c r="D137" s="791"/>
      <c r="E137" s="791"/>
      <c r="F137" s="216" t="s">
        <v>316</v>
      </c>
      <c r="G137" s="191" t="s">
        <v>391</v>
      </c>
      <c r="H137" s="276">
        <v>53520</v>
      </c>
      <c r="I137" s="188"/>
      <c r="J137" s="188">
        <f>H137+I137</f>
        <v>53520</v>
      </c>
    </row>
    <row r="138" spans="1:10" ht="15">
      <c r="A138" s="834"/>
      <c r="B138" s="835"/>
      <c r="C138" s="190" t="s">
        <v>392</v>
      </c>
      <c r="D138" s="192"/>
      <c r="E138" s="192"/>
      <c r="F138" s="216"/>
      <c r="G138" s="191" t="s">
        <v>319</v>
      </c>
      <c r="H138" s="276"/>
      <c r="I138" s="188"/>
      <c r="J138" s="188"/>
    </row>
    <row r="139" spans="1:10" ht="15">
      <c r="A139" s="834"/>
      <c r="B139" s="835"/>
      <c r="C139" s="834"/>
      <c r="D139" s="843"/>
      <c r="E139" s="835"/>
      <c r="F139" s="216"/>
      <c r="G139" s="191"/>
      <c r="H139" s="276"/>
      <c r="I139" s="188"/>
      <c r="J139" s="188"/>
    </row>
    <row r="140" spans="1:10" ht="15">
      <c r="A140" s="834"/>
      <c r="B140" s="835"/>
      <c r="C140" s="825">
        <v>80197</v>
      </c>
      <c r="D140" s="715"/>
      <c r="E140" s="792"/>
      <c r="F140" s="216" t="s">
        <v>393</v>
      </c>
      <c r="G140" s="191" t="s">
        <v>394</v>
      </c>
      <c r="H140" s="276">
        <v>0</v>
      </c>
      <c r="I140" s="188">
        <v>22103</v>
      </c>
      <c r="J140" s="188">
        <v>22103</v>
      </c>
    </row>
    <row r="141" spans="1:10" ht="15">
      <c r="A141" s="834"/>
      <c r="B141" s="835"/>
      <c r="C141" s="834" t="s">
        <v>395</v>
      </c>
      <c r="D141" s="843"/>
      <c r="E141" s="835"/>
      <c r="F141" s="216"/>
      <c r="G141" s="191" t="s">
        <v>396</v>
      </c>
      <c r="H141" s="276"/>
      <c r="I141" s="188"/>
      <c r="J141" s="188"/>
    </row>
    <row r="142" spans="1:10" ht="15">
      <c r="A142" s="190"/>
      <c r="B142" s="191"/>
      <c r="C142" s="190"/>
      <c r="D142" s="192"/>
      <c r="E142" s="192"/>
      <c r="F142" s="216"/>
      <c r="G142" s="191"/>
      <c r="H142" s="276"/>
      <c r="I142" s="188"/>
      <c r="J142" s="188"/>
    </row>
    <row r="143" spans="1:10" ht="15.75">
      <c r="A143" s="194" t="s">
        <v>186</v>
      </c>
      <c r="B143" s="278"/>
      <c r="C143" s="278"/>
      <c r="D143" s="278"/>
      <c r="E143" s="278"/>
      <c r="F143" s="279"/>
      <c r="G143" s="280"/>
      <c r="H143" s="281">
        <f>SUM(H119:H142)</f>
        <v>298720</v>
      </c>
      <c r="I143" s="199">
        <f>SUM(I119:I142)</f>
        <v>32939</v>
      </c>
      <c r="J143" s="199">
        <f>H143+I143</f>
        <v>331659</v>
      </c>
    </row>
    <row r="144" spans="1:10" ht="15.75">
      <c r="A144" s="605">
        <v>803</v>
      </c>
      <c r="B144" s="824"/>
      <c r="C144" s="605">
        <v>80309</v>
      </c>
      <c r="D144" s="823"/>
      <c r="E144" s="824"/>
      <c r="F144" s="282" t="s">
        <v>305</v>
      </c>
      <c r="G144" s="192" t="s">
        <v>397</v>
      </c>
      <c r="H144" s="247">
        <v>0</v>
      </c>
      <c r="I144" s="191">
        <v>31324</v>
      </c>
      <c r="J144" s="239">
        <v>31324</v>
      </c>
    </row>
    <row r="145" spans="1:10" ht="15.75">
      <c r="A145" s="606" t="s">
        <v>398</v>
      </c>
      <c r="B145" s="792"/>
      <c r="C145" s="606" t="s">
        <v>399</v>
      </c>
      <c r="D145" s="715"/>
      <c r="E145" s="792"/>
      <c r="F145" s="282"/>
      <c r="G145" s="192" t="s">
        <v>400</v>
      </c>
      <c r="H145" s="189"/>
      <c r="I145" s="191"/>
      <c r="J145" s="239"/>
    </row>
    <row r="146" spans="1:10" ht="15.75">
      <c r="A146" s="606" t="s">
        <v>277</v>
      </c>
      <c r="B146" s="792"/>
      <c r="C146" s="606" t="s">
        <v>401</v>
      </c>
      <c r="D146" s="715"/>
      <c r="E146" s="792"/>
      <c r="F146" s="282"/>
      <c r="G146" s="192" t="s">
        <v>402</v>
      </c>
      <c r="H146" s="189"/>
      <c r="I146" s="191"/>
      <c r="J146" s="239"/>
    </row>
    <row r="147" spans="1:10" ht="15.75">
      <c r="A147" s="283"/>
      <c r="B147" s="223"/>
      <c r="C147" s="283"/>
      <c r="D147" s="222"/>
      <c r="E147" s="223"/>
      <c r="F147" s="282"/>
      <c r="G147" s="192" t="s">
        <v>403</v>
      </c>
      <c r="H147" s="189"/>
      <c r="I147" s="191"/>
      <c r="J147" s="239"/>
    </row>
    <row r="148" spans="6:10" ht="15.75">
      <c r="F148" s="282"/>
      <c r="G148" s="230"/>
      <c r="H148" s="233"/>
      <c r="I148" s="284"/>
      <c r="J148" s="239"/>
    </row>
    <row r="149" spans="6:10" ht="15.75">
      <c r="F149" s="282" t="s">
        <v>404</v>
      </c>
      <c r="G149" s="192" t="s">
        <v>397</v>
      </c>
      <c r="H149" s="189">
        <v>0</v>
      </c>
      <c r="I149" s="191">
        <v>10441</v>
      </c>
      <c r="J149" s="239">
        <v>10441</v>
      </c>
    </row>
    <row r="150" spans="1:10" ht="15.75">
      <c r="A150" s="283"/>
      <c r="B150" s="222"/>
      <c r="C150" s="283"/>
      <c r="D150" s="277"/>
      <c r="E150" s="222"/>
      <c r="F150" s="282"/>
      <c r="G150" s="192" t="s">
        <v>400</v>
      </c>
      <c r="H150" s="189"/>
      <c r="I150" s="191"/>
      <c r="J150" s="239"/>
    </row>
    <row r="151" spans="1:10" ht="15.75">
      <c r="A151" s="283"/>
      <c r="B151" s="222"/>
      <c r="C151" s="283"/>
      <c r="D151" s="277"/>
      <c r="E151" s="222"/>
      <c r="F151" s="282"/>
      <c r="G151" s="192" t="s">
        <v>402</v>
      </c>
      <c r="H151" s="189"/>
      <c r="I151" s="191"/>
      <c r="J151" s="239"/>
    </row>
    <row r="152" spans="1:10" ht="15.75">
      <c r="A152" s="229"/>
      <c r="B152" s="230"/>
      <c r="C152" s="229"/>
      <c r="D152" s="230"/>
      <c r="E152" s="230"/>
      <c r="F152" s="282"/>
      <c r="G152" s="192" t="s">
        <v>403</v>
      </c>
      <c r="H152" s="189"/>
      <c r="I152" s="191"/>
      <c r="J152" s="239"/>
    </row>
    <row r="153" spans="1:10" ht="15.75">
      <c r="A153" s="229"/>
      <c r="B153" s="230"/>
      <c r="C153" s="229"/>
      <c r="D153" s="230"/>
      <c r="E153" s="230"/>
      <c r="F153" s="282"/>
      <c r="G153" s="230"/>
      <c r="H153" s="285"/>
      <c r="I153" s="284"/>
      <c r="J153" s="239"/>
    </row>
    <row r="154" spans="1:10" ht="15.75">
      <c r="A154" s="571" t="s">
        <v>405</v>
      </c>
      <c r="B154" s="572"/>
      <c r="C154" s="291"/>
      <c r="D154" s="292"/>
      <c r="E154" s="293"/>
      <c r="F154" s="294"/>
      <c r="G154" s="200"/>
      <c r="H154" s="199">
        <v>0</v>
      </c>
      <c r="I154" s="199">
        <f>SUM(I144:I153)</f>
        <v>41765</v>
      </c>
      <c r="J154" s="199">
        <f>SUM(J144:J153)</f>
        <v>41765</v>
      </c>
    </row>
    <row r="155" spans="1:10" ht="15">
      <c r="A155" s="184">
        <v>851</v>
      </c>
      <c r="B155" s="185"/>
      <c r="C155" s="825" t="s">
        <v>406</v>
      </c>
      <c r="D155" s="795"/>
      <c r="E155" s="795"/>
      <c r="F155" s="216" t="s">
        <v>322</v>
      </c>
      <c r="G155" s="192" t="s">
        <v>407</v>
      </c>
      <c r="H155" s="188">
        <v>531600</v>
      </c>
      <c r="I155" s="188"/>
      <c r="J155" s="188">
        <f>H155+I155</f>
        <v>531600</v>
      </c>
    </row>
    <row r="156" spans="1:10" ht="15">
      <c r="A156" s="190" t="s">
        <v>187</v>
      </c>
      <c r="B156" s="191"/>
      <c r="C156" s="190" t="s">
        <v>408</v>
      </c>
      <c r="D156" s="192"/>
      <c r="E156" s="192"/>
      <c r="F156" s="216"/>
      <c r="G156" s="192" t="s">
        <v>293</v>
      </c>
      <c r="H156" s="188"/>
      <c r="I156" s="188"/>
      <c r="J156" s="188"/>
    </row>
    <row r="157" spans="1:10" ht="15">
      <c r="A157" s="190"/>
      <c r="B157" s="191"/>
      <c r="C157" s="190" t="s">
        <v>409</v>
      </c>
      <c r="D157" s="192"/>
      <c r="E157" s="192"/>
      <c r="F157" s="216"/>
      <c r="G157" s="192"/>
      <c r="H157" s="188"/>
      <c r="I157" s="188"/>
      <c r="J157" s="188"/>
    </row>
    <row r="158" spans="1:10" ht="15">
      <c r="A158" s="190"/>
      <c r="B158" s="191"/>
      <c r="C158" s="190" t="s">
        <v>410</v>
      </c>
      <c r="D158" s="192"/>
      <c r="E158" s="192"/>
      <c r="F158" s="216"/>
      <c r="G158" s="192"/>
      <c r="H158" s="188"/>
      <c r="I158" s="188"/>
      <c r="J158" s="188"/>
    </row>
    <row r="159" spans="1:10" ht="15">
      <c r="A159" s="227"/>
      <c r="B159" s="207"/>
      <c r="C159" s="227" t="s">
        <v>411</v>
      </c>
      <c r="D159" s="206"/>
      <c r="E159" s="206"/>
      <c r="F159" s="226"/>
      <c r="G159" s="206"/>
      <c r="H159" s="228"/>
      <c r="I159" s="188"/>
      <c r="J159" s="188"/>
    </row>
    <row r="160" spans="1:10" ht="0.75" customHeight="1" hidden="1">
      <c r="A160" s="190"/>
      <c r="B160" s="191"/>
      <c r="C160" s="190"/>
      <c r="D160" s="192"/>
      <c r="E160" s="192"/>
      <c r="F160" s="238"/>
      <c r="G160" s="295">
        <v>212</v>
      </c>
      <c r="H160" s="204"/>
      <c r="I160" s="188"/>
      <c r="J160" s="188">
        <f aca="true" t="shared" si="1" ref="J160:J166">H160+I160</f>
        <v>0</v>
      </c>
    </row>
    <row r="161" spans="1:10" ht="15" hidden="1">
      <c r="A161" s="190"/>
      <c r="B161" s="191"/>
      <c r="C161" s="190"/>
      <c r="D161" s="192"/>
      <c r="E161" s="192"/>
      <c r="F161" s="238"/>
      <c r="G161" s="215" t="s">
        <v>407</v>
      </c>
      <c r="H161" s="204"/>
      <c r="I161" s="188"/>
      <c r="J161" s="188">
        <f t="shared" si="1"/>
        <v>0</v>
      </c>
    </row>
    <row r="162" spans="1:10" ht="15" hidden="1">
      <c r="A162" s="190"/>
      <c r="B162" s="191"/>
      <c r="C162" s="190"/>
      <c r="D162" s="192"/>
      <c r="E162" s="192"/>
      <c r="F162" s="238"/>
      <c r="G162" s="215" t="s">
        <v>412</v>
      </c>
      <c r="H162" s="204"/>
      <c r="I162" s="188"/>
      <c r="J162" s="188">
        <f t="shared" si="1"/>
        <v>0</v>
      </c>
    </row>
    <row r="163" spans="1:10" ht="15" hidden="1">
      <c r="A163" s="190"/>
      <c r="B163" s="191"/>
      <c r="C163" s="190"/>
      <c r="D163" s="192"/>
      <c r="E163" s="192"/>
      <c r="F163" s="238"/>
      <c r="G163" s="215" t="s">
        <v>413</v>
      </c>
      <c r="H163" s="204"/>
      <c r="I163" s="188"/>
      <c r="J163" s="188">
        <f t="shared" si="1"/>
        <v>0</v>
      </c>
    </row>
    <row r="164" spans="1:10" ht="15" hidden="1">
      <c r="A164" s="190"/>
      <c r="B164" s="191"/>
      <c r="C164" s="190"/>
      <c r="D164" s="192"/>
      <c r="E164" s="192"/>
      <c r="F164" s="238"/>
      <c r="G164" s="215" t="s">
        <v>414</v>
      </c>
      <c r="H164" s="204"/>
      <c r="I164" s="188"/>
      <c r="J164" s="188">
        <f t="shared" si="1"/>
        <v>0</v>
      </c>
    </row>
    <row r="165" spans="1:10" ht="15.75">
      <c r="A165" s="269" t="s">
        <v>198</v>
      </c>
      <c r="B165" s="201"/>
      <c r="C165" s="201"/>
      <c r="D165" s="201"/>
      <c r="E165" s="201"/>
      <c r="F165" s="270"/>
      <c r="G165" s="209"/>
      <c r="H165" s="296">
        <f>SUM(H155:H164)</f>
        <v>531600</v>
      </c>
      <c r="I165" s="199"/>
      <c r="J165" s="199">
        <f t="shared" si="1"/>
        <v>531600</v>
      </c>
    </row>
    <row r="166" spans="1:10" ht="15">
      <c r="A166" s="211">
        <v>852</v>
      </c>
      <c r="B166" s="185"/>
      <c r="C166" s="822">
        <v>85202</v>
      </c>
      <c r="D166" s="821"/>
      <c r="E166" s="793"/>
      <c r="F166" s="272" t="s">
        <v>384</v>
      </c>
      <c r="G166" s="247" t="s">
        <v>415</v>
      </c>
      <c r="H166" s="274">
        <v>290000</v>
      </c>
      <c r="I166" s="188"/>
      <c r="J166" s="188">
        <f t="shared" si="1"/>
        <v>290000</v>
      </c>
    </row>
    <row r="167" spans="1:10" ht="15">
      <c r="A167" s="190" t="s">
        <v>200</v>
      </c>
      <c r="B167" s="191"/>
      <c r="C167" s="838" t="s">
        <v>207</v>
      </c>
      <c r="D167" s="718"/>
      <c r="E167" s="669"/>
      <c r="F167" s="275"/>
      <c r="G167" s="189"/>
      <c r="H167" s="276"/>
      <c r="I167" s="188"/>
      <c r="J167" s="188"/>
    </row>
    <row r="168" spans="1:10" ht="15">
      <c r="A168" s="190"/>
      <c r="B168" s="191"/>
      <c r="C168" s="187"/>
      <c r="D168" s="261"/>
      <c r="E168" s="297"/>
      <c r="F168" s="275" t="s">
        <v>303</v>
      </c>
      <c r="G168" s="189" t="s">
        <v>416</v>
      </c>
      <c r="H168" s="276">
        <v>10000</v>
      </c>
      <c r="I168" s="188"/>
      <c r="J168" s="188">
        <f>H168+I168</f>
        <v>10000</v>
      </c>
    </row>
    <row r="169" spans="1:10" ht="15">
      <c r="A169" s="190"/>
      <c r="B169" s="191"/>
      <c r="C169" s="187"/>
      <c r="D169" s="261"/>
      <c r="E169" s="297"/>
      <c r="F169" s="275"/>
      <c r="G169" s="189"/>
      <c r="H169" s="276"/>
      <c r="I169" s="188"/>
      <c r="J169" s="188"/>
    </row>
    <row r="170" spans="1:10" ht="15.75">
      <c r="A170" s="229"/>
      <c r="B170" s="191"/>
      <c r="C170" s="825"/>
      <c r="D170" s="795"/>
      <c r="E170" s="796"/>
      <c r="F170" s="275" t="s">
        <v>417</v>
      </c>
      <c r="G170" s="189" t="s">
        <v>418</v>
      </c>
      <c r="H170" s="276">
        <v>1344600</v>
      </c>
      <c r="I170" s="188"/>
      <c r="J170" s="188">
        <f>H170+I170</f>
        <v>1344600</v>
      </c>
    </row>
    <row r="171" spans="1:10" ht="15.75">
      <c r="A171" s="229"/>
      <c r="B171" s="191"/>
      <c r="C171" s="221"/>
      <c r="D171" s="240"/>
      <c r="E171" s="241"/>
      <c r="F171" s="275"/>
      <c r="G171" s="189" t="s">
        <v>419</v>
      </c>
      <c r="H171" s="276"/>
      <c r="I171" s="188"/>
      <c r="J171" s="188"/>
    </row>
    <row r="172" spans="1:10" ht="15.75">
      <c r="A172" s="229"/>
      <c r="B172" s="191"/>
      <c r="C172" s="221"/>
      <c r="D172" s="240"/>
      <c r="E172" s="241"/>
      <c r="F172" s="275"/>
      <c r="G172" s="189"/>
      <c r="H172" s="276"/>
      <c r="I172" s="188"/>
      <c r="J172" s="188"/>
    </row>
    <row r="173" spans="1:10" ht="15.75">
      <c r="A173" s="229"/>
      <c r="B173" s="191"/>
      <c r="C173" s="825">
        <v>85203</v>
      </c>
      <c r="D173" s="791"/>
      <c r="E173" s="792"/>
      <c r="F173" s="298" t="s">
        <v>322</v>
      </c>
      <c r="G173" s="299" t="s">
        <v>407</v>
      </c>
      <c r="H173" s="300">
        <v>255000</v>
      </c>
      <c r="I173" s="188"/>
      <c r="J173" s="188">
        <f>H173+I173</f>
        <v>255000</v>
      </c>
    </row>
    <row r="174" spans="1:10" ht="15.75">
      <c r="A174" s="229"/>
      <c r="B174" s="191"/>
      <c r="C174" s="838" t="s">
        <v>213</v>
      </c>
      <c r="D174" s="768"/>
      <c r="E174" s="573"/>
      <c r="F174" s="298"/>
      <c r="G174" s="299" t="s">
        <v>293</v>
      </c>
      <c r="H174" s="300"/>
      <c r="I174" s="188"/>
      <c r="J174" s="188"/>
    </row>
    <row r="175" spans="1:10" ht="15.75">
      <c r="A175" s="229"/>
      <c r="B175" s="191"/>
      <c r="C175" s="221"/>
      <c r="D175" s="240"/>
      <c r="E175" s="241"/>
      <c r="F175" s="275"/>
      <c r="G175" s="189"/>
      <c r="H175" s="276"/>
      <c r="I175" s="188"/>
      <c r="J175" s="188"/>
    </row>
    <row r="176" spans="1:10" ht="15.75">
      <c r="A176" s="229"/>
      <c r="B176" s="191"/>
      <c r="C176" s="825">
        <v>85204</v>
      </c>
      <c r="D176" s="791"/>
      <c r="E176" s="792"/>
      <c r="F176" s="298" t="s">
        <v>420</v>
      </c>
      <c r="G176" s="299" t="s">
        <v>421</v>
      </c>
      <c r="H176" s="300">
        <v>50500</v>
      </c>
      <c r="I176" s="188"/>
      <c r="J176" s="188">
        <f>H176+I176</f>
        <v>50500</v>
      </c>
    </row>
    <row r="177" spans="1:10" ht="15.75">
      <c r="A177" s="229"/>
      <c r="B177" s="191"/>
      <c r="C177" s="187" t="s">
        <v>215</v>
      </c>
      <c r="D177" s="240"/>
      <c r="E177" s="241"/>
      <c r="F177" s="275"/>
      <c r="G177" s="299" t="s">
        <v>422</v>
      </c>
      <c r="H177" s="300"/>
      <c r="I177" s="188"/>
      <c r="J177" s="188"/>
    </row>
    <row r="178" spans="1:10" ht="15.75">
      <c r="A178" s="229"/>
      <c r="B178" s="191"/>
      <c r="C178" s="187"/>
      <c r="D178" s="240"/>
      <c r="E178" s="241"/>
      <c r="F178" s="275"/>
      <c r="G178" s="299" t="s">
        <v>423</v>
      </c>
      <c r="H178" s="300"/>
      <c r="I178" s="188"/>
      <c r="J178" s="188"/>
    </row>
    <row r="179" spans="1:10" ht="15.75">
      <c r="A179" s="249"/>
      <c r="B179" s="207"/>
      <c r="C179" s="301"/>
      <c r="D179" s="302"/>
      <c r="E179" s="303"/>
      <c r="F179" s="304"/>
      <c r="G179" s="248"/>
      <c r="H179" s="305"/>
      <c r="I179" s="188"/>
      <c r="J179" s="188"/>
    </row>
    <row r="180" spans="1:10" ht="15.75">
      <c r="A180" s="249" t="s">
        <v>226</v>
      </c>
      <c r="B180" s="206"/>
      <c r="C180" s="306"/>
      <c r="D180" s="306"/>
      <c r="E180" s="306"/>
      <c r="F180" s="307"/>
      <c r="G180" s="308"/>
      <c r="H180" s="252">
        <f>SUM(H166:H179)</f>
        <v>1950100</v>
      </c>
      <c r="I180" s="199"/>
      <c r="J180" s="199">
        <f>H180+I180</f>
        <v>1950100</v>
      </c>
    </row>
    <row r="181" spans="1:10" ht="15">
      <c r="A181" s="184" t="s">
        <v>424</v>
      </c>
      <c r="B181" s="185"/>
      <c r="C181" s="821">
        <v>85321</v>
      </c>
      <c r="D181" s="821"/>
      <c r="E181" s="821"/>
      <c r="F181" s="235" t="s">
        <v>322</v>
      </c>
      <c r="G181" s="201" t="s">
        <v>425</v>
      </c>
      <c r="H181" s="236">
        <v>122800</v>
      </c>
      <c r="I181" s="188"/>
      <c r="J181" s="188">
        <f>H181+I181</f>
        <v>122800</v>
      </c>
    </row>
    <row r="182" spans="1:10" ht="15">
      <c r="A182" s="190" t="s">
        <v>426</v>
      </c>
      <c r="B182" s="191"/>
      <c r="C182" s="192" t="s">
        <v>427</v>
      </c>
      <c r="D182" s="192"/>
      <c r="E182" s="192"/>
      <c r="F182" s="216"/>
      <c r="G182" s="192" t="s">
        <v>428</v>
      </c>
      <c r="H182" s="188"/>
      <c r="I182" s="188"/>
      <c r="J182" s="188"/>
    </row>
    <row r="183" spans="1:10" ht="15">
      <c r="A183" s="190" t="s">
        <v>429</v>
      </c>
      <c r="B183" s="191"/>
      <c r="C183" s="192" t="s">
        <v>430</v>
      </c>
      <c r="D183" s="192"/>
      <c r="E183" s="192"/>
      <c r="F183" s="216"/>
      <c r="G183" s="192"/>
      <c r="H183" s="188"/>
      <c r="I183" s="188"/>
      <c r="J183" s="188"/>
    </row>
    <row r="184" spans="1:10" ht="15">
      <c r="A184" s="190" t="s">
        <v>431</v>
      </c>
      <c r="B184" s="191"/>
      <c r="C184" s="192"/>
      <c r="D184" s="192"/>
      <c r="E184" s="192"/>
      <c r="F184" s="214"/>
      <c r="G184" s="205"/>
      <c r="H184" s="204"/>
      <c r="I184" s="188"/>
      <c r="J184" s="188"/>
    </row>
    <row r="185" spans="1:10" ht="15.75">
      <c r="A185" s="229"/>
      <c r="B185" s="191"/>
      <c r="C185" s="192"/>
      <c r="D185" s="192"/>
      <c r="E185" s="192"/>
      <c r="F185" s="216" t="s">
        <v>420</v>
      </c>
      <c r="G185" s="192" t="s">
        <v>421</v>
      </c>
      <c r="H185" s="188">
        <v>174100</v>
      </c>
      <c r="I185" s="188"/>
      <c r="J185" s="188">
        <f>H185+I185</f>
        <v>174100</v>
      </c>
    </row>
    <row r="186" spans="1:10" ht="15.75">
      <c r="A186" s="309"/>
      <c r="B186" s="218"/>
      <c r="C186" s="192"/>
      <c r="D186" s="192"/>
      <c r="E186" s="192"/>
      <c r="F186" s="216"/>
      <c r="G186" s="192" t="s">
        <v>432</v>
      </c>
      <c r="H186" s="188"/>
      <c r="I186" s="188"/>
      <c r="J186" s="188"/>
    </row>
    <row r="187" spans="1:10" ht="15">
      <c r="A187" s="310"/>
      <c r="B187" s="218"/>
      <c r="C187" s="192"/>
      <c r="D187" s="192"/>
      <c r="E187" s="192"/>
      <c r="F187" s="216"/>
      <c r="G187" s="192" t="s">
        <v>423</v>
      </c>
      <c r="H187" s="188"/>
      <c r="I187" s="188"/>
      <c r="J187" s="188"/>
    </row>
    <row r="188" spans="1:10" ht="15">
      <c r="A188" s="310"/>
      <c r="B188" s="218"/>
      <c r="C188" s="192"/>
      <c r="D188" s="192"/>
      <c r="E188" s="192"/>
      <c r="F188" s="216"/>
      <c r="G188" s="192"/>
      <c r="H188" s="188"/>
      <c r="I188" s="188"/>
      <c r="J188" s="188"/>
    </row>
    <row r="189" spans="1:10" ht="15">
      <c r="A189" s="310"/>
      <c r="B189" s="218"/>
      <c r="C189" s="795">
        <v>85324</v>
      </c>
      <c r="D189" s="795"/>
      <c r="E189" s="795"/>
      <c r="F189" s="216" t="s">
        <v>303</v>
      </c>
      <c r="G189" s="192" t="s">
        <v>416</v>
      </c>
      <c r="H189" s="188">
        <v>20000</v>
      </c>
      <c r="I189" s="188"/>
      <c r="J189" s="188">
        <f>H189+I189</f>
        <v>20000</v>
      </c>
    </row>
    <row r="190" spans="1:10" ht="15">
      <c r="A190" s="310"/>
      <c r="B190" s="218"/>
      <c r="C190" s="718" t="s">
        <v>433</v>
      </c>
      <c r="D190" s="718"/>
      <c r="E190" s="718"/>
      <c r="F190" s="216"/>
      <c r="G190" s="192"/>
      <c r="H190" s="188"/>
      <c r="I190" s="188"/>
      <c r="J190" s="188"/>
    </row>
    <row r="191" spans="1:10" ht="15">
      <c r="A191" s="310"/>
      <c r="B191" s="218"/>
      <c r="C191" s="718" t="s">
        <v>434</v>
      </c>
      <c r="D191" s="718"/>
      <c r="E191" s="718"/>
      <c r="F191" s="216"/>
      <c r="G191" s="192"/>
      <c r="H191" s="188"/>
      <c r="I191" s="188"/>
      <c r="J191" s="188"/>
    </row>
    <row r="192" spans="1:10" ht="15">
      <c r="A192" s="310"/>
      <c r="B192" s="218"/>
      <c r="C192" s="261"/>
      <c r="D192" s="261"/>
      <c r="E192" s="261"/>
      <c r="F192" s="216"/>
      <c r="G192" s="192"/>
      <c r="H192" s="188"/>
      <c r="I192" s="188"/>
      <c r="J192" s="188"/>
    </row>
    <row r="193" spans="1:10" ht="15">
      <c r="A193" s="310"/>
      <c r="B193" s="218"/>
      <c r="C193" s="825">
        <v>85333</v>
      </c>
      <c r="D193" s="719"/>
      <c r="E193" s="796"/>
      <c r="F193" s="216" t="s">
        <v>435</v>
      </c>
      <c r="G193" s="192" t="s">
        <v>436</v>
      </c>
      <c r="H193" s="188">
        <v>108318</v>
      </c>
      <c r="I193" s="188"/>
      <c r="J193" s="188">
        <f>H193+I193</f>
        <v>108318</v>
      </c>
    </row>
    <row r="194" spans="1:10" ht="15">
      <c r="A194" s="310"/>
      <c r="B194" s="218"/>
      <c r="C194" s="261" t="s">
        <v>231</v>
      </c>
      <c r="D194" s="261"/>
      <c r="E194" s="261"/>
      <c r="F194" s="216"/>
      <c r="G194" s="192" t="s">
        <v>437</v>
      </c>
      <c r="H194" s="188"/>
      <c r="I194" s="188"/>
      <c r="J194" s="188"/>
    </row>
    <row r="195" spans="1:10" ht="15">
      <c r="A195" s="310"/>
      <c r="B195" s="218"/>
      <c r="C195" s="261"/>
      <c r="D195" s="261"/>
      <c r="E195" s="261"/>
      <c r="F195" s="216"/>
      <c r="G195" s="192" t="s">
        <v>438</v>
      </c>
      <c r="H195" s="188"/>
      <c r="I195" s="188"/>
      <c r="J195" s="188"/>
    </row>
    <row r="196" spans="1:10" ht="15">
      <c r="A196" s="310"/>
      <c r="B196" s="218"/>
      <c r="C196" s="261"/>
      <c r="D196" s="261"/>
      <c r="E196" s="261"/>
      <c r="F196" s="216"/>
      <c r="G196" s="192" t="s">
        <v>439</v>
      </c>
      <c r="H196" s="188"/>
      <c r="I196" s="188"/>
      <c r="J196" s="188"/>
    </row>
    <row r="197" spans="1:10" ht="15">
      <c r="A197" s="310"/>
      <c r="B197" s="218"/>
      <c r="C197" s="261"/>
      <c r="D197" s="261"/>
      <c r="E197" s="261"/>
      <c r="F197" s="216"/>
      <c r="G197" s="192" t="s">
        <v>440</v>
      </c>
      <c r="H197" s="188"/>
      <c r="I197" s="188"/>
      <c r="J197" s="188"/>
    </row>
    <row r="198" spans="1:10" ht="15.75">
      <c r="A198" s="194" t="s">
        <v>233</v>
      </c>
      <c r="B198" s="195"/>
      <c r="C198" s="196"/>
      <c r="D198" s="196"/>
      <c r="E198" s="196"/>
      <c r="F198" s="311"/>
      <c r="G198" s="259"/>
      <c r="H198" s="199">
        <f>SUM(H181:H195)</f>
        <v>425218</v>
      </c>
      <c r="I198" s="199"/>
      <c r="J198" s="199">
        <f>H198+I198</f>
        <v>425218</v>
      </c>
    </row>
    <row r="199" spans="1:10" ht="15.75">
      <c r="A199" s="822">
        <v>854</v>
      </c>
      <c r="B199" s="576"/>
      <c r="C199" s="838">
        <v>85415</v>
      </c>
      <c r="D199" s="768"/>
      <c r="E199" s="768"/>
      <c r="F199" s="216" t="s">
        <v>305</v>
      </c>
      <c r="G199" s="190" t="s">
        <v>397</v>
      </c>
      <c r="H199" s="247"/>
      <c r="I199" s="191"/>
      <c r="J199" s="296"/>
    </row>
    <row r="200" spans="1:10" ht="15.75">
      <c r="A200" s="825" t="s">
        <v>234</v>
      </c>
      <c r="B200" s="488"/>
      <c r="C200" s="187" t="s">
        <v>441</v>
      </c>
      <c r="D200" s="261"/>
      <c r="E200" s="261"/>
      <c r="F200" s="216"/>
      <c r="G200" s="190" t="s">
        <v>400</v>
      </c>
      <c r="H200" s="189">
        <v>0</v>
      </c>
      <c r="I200" s="276">
        <v>21844</v>
      </c>
      <c r="J200" s="239">
        <v>21844</v>
      </c>
    </row>
    <row r="201" spans="1:10" ht="15.75">
      <c r="A201" s="825" t="s">
        <v>236</v>
      </c>
      <c r="B201" s="488"/>
      <c r="C201" s="187" t="s">
        <v>442</v>
      </c>
      <c r="D201" s="261"/>
      <c r="E201" s="261"/>
      <c r="F201" s="216"/>
      <c r="G201" s="190" t="s">
        <v>402</v>
      </c>
      <c r="H201" s="189"/>
      <c r="I201" s="191"/>
      <c r="J201" s="239"/>
    </row>
    <row r="202" spans="1:10" ht="15.75">
      <c r="A202" s="229"/>
      <c r="B202" s="191"/>
      <c r="C202" s="192"/>
      <c r="D202" s="192"/>
      <c r="E202" s="192"/>
      <c r="F202" s="216"/>
      <c r="G202" s="190" t="s">
        <v>403</v>
      </c>
      <c r="H202" s="189"/>
      <c r="I202" s="191"/>
      <c r="J202" s="239"/>
    </row>
    <row r="203" spans="1:10" ht="15.75">
      <c r="A203" s="229"/>
      <c r="B203" s="191"/>
      <c r="C203" s="192"/>
      <c r="D203" s="192"/>
      <c r="E203" s="192"/>
      <c r="F203" s="216"/>
      <c r="G203" s="205"/>
      <c r="H203" s="239"/>
      <c r="I203" s="284"/>
      <c r="J203" s="239"/>
    </row>
    <row r="204" spans="1:10" ht="15.75">
      <c r="A204" s="229"/>
      <c r="B204" s="191"/>
      <c r="C204" s="192"/>
      <c r="D204" s="192"/>
      <c r="E204" s="192"/>
      <c r="F204" s="216" t="s">
        <v>404</v>
      </c>
      <c r="G204" s="190" t="s">
        <v>397</v>
      </c>
      <c r="H204" s="189">
        <v>0</v>
      </c>
      <c r="I204" s="191">
        <v>10256</v>
      </c>
      <c r="J204" s="239">
        <v>10256</v>
      </c>
    </row>
    <row r="205" spans="1:10" ht="15.75">
      <c r="A205" s="229"/>
      <c r="B205" s="191"/>
      <c r="C205" s="192"/>
      <c r="D205" s="192"/>
      <c r="E205" s="192"/>
      <c r="F205" s="216"/>
      <c r="G205" s="190" t="s">
        <v>400</v>
      </c>
      <c r="H205" s="189"/>
      <c r="I205" s="191"/>
      <c r="J205" s="239"/>
    </row>
    <row r="206" spans="1:10" ht="15.75">
      <c r="A206" s="229"/>
      <c r="B206" s="191"/>
      <c r="C206" s="192"/>
      <c r="D206" s="192"/>
      <c r="E206" s="192"/>
      <c r="F206" s="216"/>
      <c r="G206" s="190" t="s">
        <v>402</v>
      </c>
      <c r="H206" s="189"/>
      <c r="I206" s="191"/>
      <c r="J206" s="239"/>
    </row>
    <row r="207" spans="1:10" ht="15.75">
      <c r="A207" s="229"/>
      <c r="B207" s="191"/>
      <c r="C207" s="192"/>
      <c r="D207" s="192"/>
      <c r="E207" s="192"/>
      <c r="F207" s="216"/>
      <c r="G207" s="190" t="s">
        <v>403</v>
      </c>
      <c r="H207" s="189"/>
      <c r="I207" s="191"/>
      <c r="J207" s="239"/>
    </row>
    <row r="208" spans="1:10" ht="15.75">
      <c r="A208" s="574" t="s">
        <v>443</v>
      </c>
      <c r="B208" s="575"/>
      <c r="C208" s="196"/>
      <c r="D208" s="196"/>
      <c r="E208" s="196"/>
      <c r="F208" s="311"/>
      <c r="G208" s="259"/>
      <c r="H208" s="199">
        <v>0</v>
      </c>
      <c r="I208" s="199">
        <f>SUM(I199:I207)</f>
        <v>32100</v>
      </c>
      <c r="J208" s="199">
        <f>SUM(J199:J207)</f>
        <v>32100</v>
      </c>
    </row>
    <row r="209" spans="1:10" ht="15.75">
      <c r="A209" s="249" t="s">
        <v>444</v>
      </c>
      <c r="B209" s="207"/>
      <c r="C209" s="695"/>
      <c r="D209" s="667"/>
      <c r="E209" s="668"/>
      <c r="F209" s="319"/>
      <c r="G209" s="320"/>
      <c r="H209" s="321">
        <f>H198+H180+H165+H143+H118+H106+H93+H82+H70+H50+H33+H14</f>
        <v>50424902</v>
      </c>
      <c r="I209" s="199">
        <f>I198+I180+I165+I154+I143+I118+I106+I93+I82+I70+I50+I33+I14+I208</f>
        <v>156804</v>
      </c>
      <c r="J209" s="199">
        <f>H209+I209</f>
        <v>50581706</v>
      </c>
    </row>
    <row r="210" spans="1:9" ht="15">
      <c r="A210" s="192"/>
      <c r="B210" s="192"/>
      <c r="C210" s="192"/>
      <c r="D210" s="192"/>
      <c r="E210" s="192"/>
      <c r="F210" s="192"/>
      <c r="G210" s="192"/>
      <c r="H210" s="192"/>
      <c r="I210" s="322"/>
    </row>
    <row r="211" spans="1:9" ht="15">
      <c r="A211" s="192"/>
      <c r="B211" s="192"/>
      <c r="C211" s="192"/>
      <c r="D211" s="192"/>
      <c r="E211" s="192"/>
      <c r="F211" s="192"/>
      <c r="G211" s="192"/>
      <c r="H211" s="192"/>
      <c r="I211" s="322"/>
    </row>
    <row r="212" spans="1:9" ht="15">
      <c r="A212" s="192"/>
      <c r="B212" s="192"/>
      <c r="C212" s="192"/>
      <c r="D212" s="192"/>
      <c r="E212" s="192"/>
      <c r="F212" s="192"/>
      <c r="G212" s="192"/>
      <c r="H212" s="192"/>
      <c r="I212" s="322"/>
    </row>
    <row r="213" spans="1:9" ht="15">
      <c r="A213" s="192"/>
      <c r="B213" s="192"/>
      <c r="C213" s="192"/>
      <c r="D213" s="192"/>
      <c r="E213" s="192"/>
      <c r="F213" s="192"/>
      <c r="G213" s="192"/>
      <c r="H213" s="192"/>
      <c r="I213" s="322"/>
    </row>
    <row r="214" spans="1:9" ht="15">
      <c r="A214" s="192"/>
      <c r="B214" s="192"/>
      <c r="C214" s="192"/>
      <c r="D214" s="192"/>
      <c r="E214" s="192"/>
      <c r="F214" s="192"/>
      <c r="G214" s="192"/>
      <c r="H214" s="192"/>
      <c r="I214" s="322"/>
    </row>
    <row r="215" spans="1:9" ht="15">
      <c r="A215" s="192"/>
      <c r="B215" s="192"/>
      <c r="C215" s="192"/>
      <c r="D215" s="192"/>
      <c r="E215" s="192"/>
      <c r="F215" s="192"/>
      <c r="G215" s="192"/>
      <c r="H215" s="192"/>
      <c r="I215" s="322"/>
    </row>
    <row r="216" spans="1:9" ht="15">
      <c r="A216" s="192"/>
      <c r="B216" s="192"/>
      <c r="C216" s="192"/>
      <c r="D216" s="192"/>
      <c r="E216" s="192"/>
      <c r="F216" s="192"/>
      <c r="G216" s="192"/>
      <c r="H216" s="192"/>
      <c r="I216" s="322"/>
    </row>
    <row r="217" spans="1:9" ht="15">
      <c r="A217" s="192"/>
      <c r="B217" s="192"/>
      <c r="C217" s="192"/>
      <c r="D217" s="192"/>
      <c r="E217" s="192"/>
      <c r="F217" s="192"/>
      <c r="G217" s="192"/>
      <c r="H217" s="323"/>
      <c r="I217" s="322"/>
    </row>
    <row r="218" spans="1:9" ht="15">
      <c r="A218" s="192"/>
      <c r="B218" s="192"/>
      <c r="C218" s="192"/>
      <c r="D218" s="192"/>
      <c r="E218" s="192"/>
      <c r="F218" s="192"/>
      <c r="G218" s="192"/>
      <c r="H218" s="192"/>
      <c r="I218" s="322"/>
    </row>
    <row r="219" spans="1:9" ht="15">
      <c r="A219" s="192"/>
      <c r="B219" s="192"/>
      <c r="C219" s="192"/>
      <c r="D219" s="192"/>
      <c r="E219" s="192"/>
      <c r="F219" s="192"/>
      <c r="G219" s="192"/>
      <c r="H219" s="192"/>
      <c r="I219" s="322"/>
    </row>
    <row r="220" spans="1:9" ht="15">
      <c r="A220" s="192"/>
      <c r="B220" s="192"/>
      <c r="C220" s="192"/>
      <c r="D220" s="192"/>
      <c r="E220" s="192"/>
      <c r="F220" s="192"/>
      <c r="G220" s="192"/>
      <c r="H220" s="192"/>
      <c r="I220" s="322"/>
    </row>
    <row r="221" spans="1:9" ht="15">
      <c r="A221" s="192"/>
      <c r="B221" s="192"/>
      <c r="C221" s="192"/>
      <c r="D221" s="192"/>
      <c r="E221" s="192"/>
      <c r="F221" s="192"/>
      <c r="G221" s="192"/>
      <c r="H221" s="192"/>
      <c r="I221" s="322"/>
    </row>
    <row r="222" spans="1:9" ht="15">
      <c r="A222" s="192"/>
      <c r="B222" s="192"/>
      <c r="C222" s="192"/>
      <c r="D222" s="192"/>
      <c r="E222" s="192"/>
      <c r="F222" s="192"/>
      <c r="G222" s="192"/>
      <c r="H222" s="192"/>
      <c r="I222" s="322"/>
    </row>
    <row r="223" spans="1:9" ht="17.25" customHeight="1">
      <c r="A223" s="192"/>
      <c r="B223" s="192"/>
      <c r="C223" s="192"/>
      <c r="D223" s="192"/>
      <c r="E223" s="192"/>
      <c r="F223" s="192"/>
      <c r="G223" s="192"/>
      <c r="H223" s="192"/>
      <c r="I223" s="322"/>
    </row>
    <row r="224" spans="1:9" ht="15">
      <c r="A224" s="192"/>
      <c r="B224" s="192"/>
      <c r="C224" s="192"/>
      <c r="D224" s="192"/>
      <c r="E224" s="192"/>
      <c r="F224" s="192"/>
      <c r="G224" s="192"/>
      <c r="H224" s="192"/>
      <c r="I224" s="322"/>
    </row>
    <row r="225" spans="1:9" ht="15">
      <c r="A225" s="192"/>
      <c r="B225" s="192"/>
      <c r="C225" s="192"/>
      <c r="D225" s="192"/>
      <c r="E225" s="192"/>
      <c r="F225" s="192"/>
      <c r="G225" s="192"/>
      <c r="H225" s="192"/>
      <c r="I225" s="322"/>
    </row>
    <row r="226" spans="7:9" ht="15">
      <c r="G226" s="192"/>
      <c r="H226" s="192"/>
      <c r="I226" s="322"/>
    </row>
    <row r="227" spans="7:9" ht="15">
      <c r="G227" s="192"/>
      <c r="H227" s="192"/>
      <c r="I227" s="322"/>
    </row>
    <row r="228" ht="15">
      <c r="I228" s="322"/>
    </row>
    <row r="229" ht="15">
      <c r="I229" s="322"/>
    </row>
    <row r="230" ht="15">
      <c r="I230" s="322"/>
    </row>
    <row r="231" ht="15">
      <c r="I231" s="322"/>
    </row>
    <row r="232" ht="15">
      <c r="I232" s="322"/>
    </row>
    <row r="233" ht="15">
      <c r="I233" s="322"/>
    </row>
    <row r="234" ht="15">
      <c r="I234" s="322"/>
    </row>
    <row r="235" ht="15">
      <c r="I235" s="322"/>
    </row>
    <row r="236" ht="15">
      <c r="I236" s="322"/>
    </row>
    <row r="237" ht="15">
      <c r="I237" s="322"/>
    </row>
    <row r="238" ht="15">
      <c r="I238" s="322"/>
    </row>
    <row r="239" ht="15">
      <c r="I239" s="322"/>
    </row>
    <row r="240" ht="15">
      <c r="I240" s="322"/>
    </row>
    <row r="241" ht="15">
      <c r="I241" s="322"/>
    </row>
    <row r="242" ht="15">
      <c r="I242" s="322"/>
    </row>
    <row r="243" ht="15">
      <c r="I243" s="322"/>
    </row>
    <row r="244" ht="15">
      <c r="I244" s="322"/>
    </row>
    <row r="245" ht="15">
      <c r="I245" s="322"/>
    </row>
    <row r="246" ht="15">
      <c r="I246" s="322"/>
    </row>
    <row r="247" ht="15">
      <c r="I247" s="322"/>
    </row>
    <row r="248" ht="15">
      <c r="I248" s="322"/>
    </row>
    <row r="249" ht="15">
      <c r="I249" s="322"/>
    </row>
    <row r="250" ht="15">
      <c r="I250" s="322"/>
    </row>
    <row r="251" ht="15">
      <c r="I251" s="322"/>
    </row>
    <row r="252" ht="15">
      <c r="I252" s="322"/>
    </row>
    <row r="253" ht="15">
      <c r="I253" s="322"/>
    </row>
    <row r="254" ht="15">
      <c r="I254" s="322"/>
    </row>
    <row r="255" ht="15">
      <c r="I255" s="322"/>
    </row>
    <row r="256" ht="15">
      <c r="I256" s="322"/>
    </row>
    <row r="257" ht="15">
      <c r="I257" s="322"/>
    </row>
    <row r="258" ht="15">
      <c r="I258" s="322"/>
    </row>
    <row r="259" ht="15">
      <c r="I259" s="322"/>
    </row>
    <row r="260" ht="15">
      <c r="I260" s="322"/>
    </row>
    <row r="261" ht="15">
      <c r="I261" s="322"/>
    </row>
    <row r="262" ht="15">
      <c r="I262" s="322"/>
    </row>
    <row r="263" ht="15">
      <c r="I263" s="322"/>
    </row>
    <row r="264" ht="15">
      <c r="I264" s="322"/>
    </row>
    <row r="265" ht="15">
      <c r="I265" s="322"/>
    </row>
    <row r="266" ht="15">
      <c r="I266" s="322"/>
    </row>
    <row r="267" ht="15">
      <c r="I267" s="322"/>
    </row>
    <row r="268" ht="15">
      <c r="I268" s="322"/>
    </row>
    <row r="269" ht="15">
      <c r="I269" s="322"/>
    </row>
    <row r="270" ht="15">
      <c r="I270" s="322"/>
    </row>
    <row r="271" ht="15">
      <c r="I271" s="322"/>
    </row>
    <row r="272" ht="15">
      <c r="I272" s="322"/>
    </row>
    <row r="273" ht="15">
      <c r="I273" s="322"/>
    </row>
    <row r="274" ht="15">
      <c r="I274" s="322"/>
    </row>
    <row r="275" ht="15">
      <c r="I275" s="322"/>
    </row>
    <row r="276" ht="15">
      <c r="I276" s="322"/>
    </row>
    <row r="277" ht="15">
      <c r="I277" s="322"/>
    </row>
    <row r="278" ht="15">
      <c r="I278" s="322"/>
    </row>
    <row r="279" ht="15">
      <c r="I279" s="322"/>
    </row>
    <row r="280" ht="15">
      <c r="I280" s="322"/>
    </row>
    <row r="281" ht="15">
      <c r="I281" s="322"/>
    </row>
    <row r="282" ht="15">
      <c r="I282" s="322"/>
    </row>
    <row r="283" ht="15">
      <c r="I283" s="322"/>
    </row>
    <row r="284" ht="15">
      <c r="I284" s="322"/>
    </row>
    <row r="285" ht="15">
      <c r="I285" s="322"/>
    </row>
    <row r="286" ht="15">
      <c r="I286" s="322"/>
    </row>
    <row r="287" ht="15">
      <c r="I287" s="322"/>
    </row>
    <row r="288" ht="15">
      <c r="I288" s="322"/>
    </row>
    <row r="289" ht="15">
      <c r="I289" s="322"/>
    </row>
    <row r="290" ht="15">
      <c r="I290" s="322"/>
    </row>
    <row r="291" ht="15">
      <c r="I291" s="322"/>
    </row>
    <row r="292" ht="15">
      <c r="I292" s="322"/>
    </row>
    <row r="293" ht="15">
      <c r="I293" s="322"/>
    </row>
    <row r="294" ht="15">
      <c r="I294" s="322"/>
    </row>
    <row r="295" ht="15">
      <c r="I295" s="322"/>
    </row>
    <row r="296" ht="15">
      <c r="I296" s="322"/>
    </row>
    <row r="297" ht="15">
      <c r="I297" s="322"/>
    </row>
    <row r="298" ht="15">
      <c r="I298" s="322"/>
    </row>
    <row r="299" ht="15">
      <c r="I299" s="322"/>
    </row>
  </sheetData>
  <mergeCells count="84">
    <mergeCell ref="A208:B208"/>
    <mergeCell ref="A199:B199"/>
    <mergeCell ref="A200:B200"/>
    <mergeCell ref="A201:B201"/>
    <mergeCell ref="C199:E199"/>
    <mergeCell ref="A154:B154"/>
    <mergeCell ref="A146:B146"/>
    <mergeCell ref="C146:E146"/>
    <mergeCell ref="C170:E170"/>
    <mergeCell ref="C173:E173"/>
    <mergeCell ref="C174:E174"/>
    <mergeCell ref="A144:B144"/>
    <mergeCell ref="A145:B145"/>
    <mergeCell ref="C144:E144"/>
    <mergeCell ref="C145:E145"/>
    <mergeCell ref="J9:J10"/>
    <mergeCell ref="C191:E191"/>
    <mergeCell ref="C193:E193"/>
    <mergeCell ref="C209:E209"/>
    <mergeCell ref="I9:I10"/>
    <mergeCell ref="C176:E176"/>
    <mergeCell ref="C181:E181"/>
    <mergeCell ref="C189:E189"/>
    <mergeCell ref="C190:E190"/>
    <mergeCell ref="C167:E167"/>
    <mergeCell ref="C128:E128"/>
    <mergeCell ref="C137:E137"/>
    <mergeCell ref="C155:E155"/>
    <mergeCell ref="C166:E166"/>
    <mergeCell ref="C140:E140"/>
    <mergeCell ref="C141:E141"/>
    <mergeCell ref="C135:E135"/>
    <mergeCell ref="C136:E136"/>
    <mergeCell ref="C139:E139"/>
    <mergeCell ref="C116:E116"/>
    <mergeCell ref="C119:E119"/>
    <mergeCell ref="C122:E122"/>
    <mergeCell ref="C127:E127"/>
    <mergeCell ref="C107:E107"/>
    <mergeCell ref="C111:E111"/>
    <mergeCell ref="C114:E114"/>
    <mergeCell ref="C115:E115"/>
    <mergeCell ref="C91:E91"/>
    <mergeCell ref="C92:E92"/>
    <mergeCell ref="C94:E94"/>
    <mergeCell ref="C99:E99"/>
    <mergeCell ref="C74:E74"/>
    <mergeCell ref="C79:E79"/>
    <mergeCell ref="C83:E83"/>
    <mergeCell ref="C90:E90"/>
    <mergeCell ref="C51:E51"/>
    <mergeCell ref="C54:E54"/>
    <mergeCell ref="C58:E58"/>
    <mergeCell ref="C71:E71"/>
    <mergeCell ref="C11:E11"/>
    <mergeCell ref="C19:E19"/>
    <mergeCell ref="C30:E30"/>
    <mergeCell ref="C34:E34"/>
    <mergeCell ref="C28:E28"/>
    <mergeCell ref="C29:E29"/>
    <mergeCell ref="C31:E31"/>
    <mergeCell ref="C32:E32"/>
    <mergeCell ref="A6:H6"/>
    <mergeCell ref="A9:B10"/>
    <mergeCell ref="C9:E10"/>
    <mergeCell ref="F9:F10"/>
    <mergeCell ref="G9:G10"/>
    <mergeCell ref="H9:H10"/>
    <mergeCell ref="G1:H1"/>
    <mergeCell ref="G2:H2"/>
    <mergeCell ref="G3:H3"/>
    <mergeCell ref="G4:H4"/>
    <mergeCell ref="A135:B135"/>
    <mergeCell ref="A28:B28"/>
    <mergeCell ref="A137:B137"/>
    <mergeCell ref="A138:B138"/>
    <mergeCell ref="A32:B32"/>
    <mergeCell ref="A31:B31"/>
    <mergeCell ref="A30:B30"/>
    <mergeCell ref="A29:B29"/>
    <mergeCell ref="A140:B140"/>
    <mergeCell ref="A141:B141"/>
    <mergeCell ref="A136:B136"/>
    <mergeCell ref="A139:B1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3" r:id="rId1"/>
  <headerFooter alignWithMargins="0">
    <oddFooter>&amp;CStrona &amp;P z &amp;N</oddFooter>
  </headerFooter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733"/>
  <sheetViews>
    <sheetView view="pageBreakPreview" zoomScale="60" zoomScaleNormal="60" workbookViewId="0" topLeftCell="A1">
      <selection activeCell="D3" sqref="D3"/>
    </sheetView>
  </sheetViews>
  <sheetFormatPr defaultColWidth="9.140625" defaultRowHeight="16.5" customHeight="1"/>
  <cols>
    <col min="1" max="1" width="22.8515625" style="1" customWidth="1"/>
    <col min="2" max="2" width="37.7109375" style="2" customWidth="1"/>
    <col min="3" max="3" width="10.7109375" style="3" customWidth="1"/>
    <col min="4" max="4" width="49.7109375" style="2" customWidth="1"/>
    <col min="5" max="5" width="20.00390625" style="2" hidden="1" customWidth="1"/>
    <col min="6" max="6" width="0.13671875" style="2" hidden="1" customWidth="1"/>
    <col min="7" max="7" width="21.7109375" style="2" hidden="1" customWidth="1"/>
    <col min="8" max="8" width="20.421875" style="2" hidden="1" customWidth="1"/>
    <col min="9" max="9" width="18.57421875" style="2" hidden="1" customWidth="1"/>
    <col min="10" max="10" width="17.28125" style="2" hidden="1" customWidth="1"/>
    <col min="11" max="11" width="0.2890625" style="2" hidden="1" customWidth="1"/>
    <col min="12" max="12" width="22.421875" style="2" hidden="1" customWidth="1"/>
    <col min="13" max="13" width="17.57421875" style="2" hidden="1" customWidth="1"/>
    <col min="14" max="14" width="15.57421875" style="2" hidden="1" customWidth="1"/>
    <col min="15" max="15" width="25.00390625" style="2" hidden="1" customWidth="1"/>
    <col min="16" max="16" width="24.57421875" style="2" hidden="1" customWidth="1"/>
    <col min="17" max="17" width="0.13671875" style="2" hidden="1" customWidth="1"/>
    <col min="18" max="18" width="15.57421875" style="2" hidden="1" customWidth="1"/>
    <col min="19" max="19" width="16.8515625" style="2" hidden="1" customWidth="1"/>
    <col min="20" max="20" width="14.57421875" style="2" hidden="1" customWidth="1"/>
    <col min="21" max="21" width="16.8515625" style="2" hidden="1" customWidth="1"/>
    <col min="22" max="22" width="16.7109375" style="2" hidden="1" customWidth="1"/>
    <col min="23" max="24" width="18.28125" style="2" customWidth="1"/>
    <col min="25" max="25" width="17.7109375" style="2" customWidth="1"/>
    <col min="26" max="16384" width="9.140625" style="2" customWidth="1"/>
  </cols>
  <sheetData>
    <row r="1" spans="4:23" ht="16.5" customHeight="1">
      <c r="D1" s="343" t="s">
        <v>0</v>
      </c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</row>
    <row r="2" ht="16.5" customHeight="1">
      <c r="D2" s="176" t="s">
        <v>285</v>
      </c>
    </row>
    <row r="3" ht="16.5" customHeight="1">
      <c r="D3" s="176" t="s">
        <v>269</v>
      </c>
    </row>
    <row r="4" ht="16.5" customHeight="1">
      <c r="D4" s="176" t="s">
        <v>273</v>
      </c>
    </row>
    <row r="5" ht="16.5" customHeight="1">
      <c r="E5" s="1"/>
    </row>
    <row r="6" spans="1:23" ht="16.5" customHeight="1">
      <c r="A6" s="314" t="s">
        <v>260</v>
      </c>
      <c r="B6" s="315"/>
      <c r="C6" s="315"/>
      <c r="D6" s="315"/>
      <c r="E6" s="315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3"/>
      <c r="R6" s="843"/>
      <c r="S6" s="843"/>
      <c r="T6" s="843"/>
      <c r="U6" s="843"/>
      <c r="V6" s="843"/>
      <c r="W6" s="843"/>
    </row>
    <row r="7" spans="2:4" ht="16.5" customHeight="1">
      <c r="B7" s="6"/>
      <c r="C7" s="5"/>
      <c r="D7" s="6"/>
    </row>
    <row r="8" spans="1:25" ht="16.5" customHeight="1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5</v>
      </c>
      <c r="H8" s="7" t="s">
        <v>6</v>
      </c>
      <c r="I8" s="7" t="s">
        <v>5</v>
      </c>
      <c r="J8" s="7" t="s">
        <v>6</v>
      </c>
      <c r="K8" s="7" t="s">
        <v>5</v>
      </c>
      <c r="L8" s="7" t="s">
        <v>6</v>
      </c>
      <c r="M8" s="7" t="s">
        <v>5</v>
      </c>
      <c r="N8" s="316" t="s">
        <v>7</v>
      </c>
      <c r="O8" s="489" t="s">
        <v>8</v>
      </c>
      <c r="P8" s="318" t="s">
        <v>9</v>
      </c>
      <c r="Q8" s="489" t="s">
        <v>8</v>
      </c>
      <c r="R8" s="489" t="s">
        <v>10</v>
      </c>
      <c r="S8" s="489" t="s">
        <v>11</v>
      </c>
      <c r="T8" s="489" t="s">
        <v>12</v>
      </c>
      <c r="U8" s="489" t="s">
        <v>13</v>
      </c>
      <c r="V8" s="489" t="s">
        <v>14</v>
      </c>
      <c r="W8" s="489" t="s">
        <v>13</v>
      </c>
      <c r="X8" s="489" t="s">
        <v>272</v>
      </c>
      <c r="Y8" s="489" t="s">
        <v>271</v>
      </c>
    </row>
    <row r="9" spans="1:25" ht="22.5" customHeight="1">
      <c r="A9" s="9"/>
      <c r="B9" s="10"/>
      <c r="C9" s="10"/>
      <c r="D9" s="10"/>
      <c r="E9" s="10" t="s">
        <v>15</v>
      </c>
      <c r="F9" s="10" t="s">
        <v>16</v>
      </c>
      <c r="G9" s="10" t="s">
        <v>17</v>
      </c>
      <c r="H9" s="10" t="s">
        <v>18</v>
      </c>
      <c r="I9" s="10" t="s">
        <v>17</v>
      </c>
      <c r="J9" s="10" t="s">
        <v>19</v>
      </c>
      <c r="K9" s="10" t="s">
        <v>17</v>
      </c>
      <c r="L9" s="10" t="s">
        <v>20</v>
      </c>
      <c r="M9" s="10" t="s">
        <v>17</v>
      </c>
      <c r="N9" s="317"/>
      <c r="O9" s="426"/>
      <c r="P9" s="286"/>
      <c r="Q9" s="426"/>
      <c r="R9" s="426"/>
      <c r="S9" s="426"/>
      <c r="T9" s="426"/>
      <c r="U9" s="426"/>
      <c r="V9" s="427"/>
      <c r="W9" s="426"/>
      <c r="X9" s="426"/>
      <c r="Y9" s="426"/>
    </row>
    <row r="10" spans="1:25" ht="16.5" customHeight="1">
      <c r="A10" s="11" t="s">
        <v>21</v>
      </c>
      <c r="B10" s="11" t="s">
        <v>22</v>
      </c>
      <c r="C10" s="12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3"/>
      <c r="P10" s="14"/>
      <c r="Q10" s="14"/>
      <c r="R10" s="16"/>
      <c r="S10" s="14"/>
      <c r="T10" s="13"/>
      <c r="U10" s="13"/>
      <c r="V10" s="15"/>
      <c r="W10" s="13"/>
      <c r="X10" s="13"/>
      <c r="Y10" s="13"/>
    </row>
    <row r="11" spans="1:25" ht="16.5" customHeight="1">
      <c r="A11" s="17" t="s">
        <v>23</v>
      </c>
      <c r="B11" s="13" t="s">
        <v>24</v>
      </c>
      <c r="C11" s="12">
        <v>4300</v>
      </c>
      <c r="D11" s="13" t="s">
        <v>25</v>
      </c>
      <c r="E11" s="15">
        <v>20000</v>
      </c>
      <c r="F11" s="15"/>
      <c r="G11" s="15">
        <f>E11+F11</f>
        <v>20000</v>
      </c>
      <c r="H11" s="15"/>
      <c r="I11" s="15">
        <f>G11+H11</f>
        <v>20000</v>
      </c>
      <c r="J11" s="15"/>
      <c r="K11" s="15">
        <f>I11+J11</f>
        <v>20000</v>
      </c>
      <c r="L11" s="15"/>
      <c r="M11" s="15">
        <f>K11+L11</f>
        <v>20000</v>
      </c>
      <c r="N11" s="15"/>
      <c r="O11" s="15">
        <f>M11+N11</f>
        <v>20000</v>
      </c>
      <c r="P11" s="13"/>
      <c r="Q11" s="15">
        <f>O11+P11</f>
        <v>20000</v>
      </c>
      <c r="R11" s="15"/>
      <c r="S11" s="15">
        <f>Q11+R11</f>
        <v>20000</v>
      </c>
      <c r="T11" s="13"/>
      <c r="U11" s="15">
        <f>S11+T11</f>
        <v>20000</v>
      </c>
      <c r="V11" s="15"/>
      <c r="W11" s="15">
        <v>15000</v>
      </c>
      <c r="X11" s="13"/>
      <c r="Y11" s="15">
        <f>W11+X11</f>
        <v>15000</v>
      </c>
    </row>
    <row r="12" spans="1:25" ht="16.5" customHeight="1">
      <c r="A12" s="17" t="s">
        <v>26</v>
      </c>
      <c r="B12" s="13" t="s">
        <v>27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15"/>
      <c r="P12" s="13"/>
      <c r="Q12" s="15"/>
      <c r="R12" s="15"/>
      <c r="S12" s="15"/>
      <c r="T12" s="13"/>
      <c r="U12" s="15"/>
      <c r="V12" s="15"/>
      <c r="W12" s="15"/>
      <c r="X12" s="13"/>
      <c r="Y12" s="15"/>
    </row>
    <row r="13" spans="1:25" s="6" customFormat="1" ht="16.5" customHeight="1">
      <c r="A13" s="18" t="s">
        <v>28</v>
      </c>
      <c r="B13" s="19"/>
      <c r="C13" s="20"/>
      <c r="D13" s="19"/>
      <c r="E13" s="21">
        <f>E11</f>
        <v>20000</v>
      </c>
      <c r="F13" s="21"/>
      <c r="G13" s="21">
        <f>G11</f>
        <v>20000</v>
      </c>
      <c r="H13" s="21"/>
      <c r="I13" s="21">
        <f>I11</f>
        <v>20000</v>
      </c>
      <c r="J13" s="21"/>
      <c r="K13" s="21">
        <f>K11</f>
        <v>20000</v>
      </c>
      <c r="L13" s="21"/>
      <c r="M13" s="21">
        <f>M11</f>
        <v>20000</v>
      </c>
      <c r="N13" s="21"/>
      <c r="O13" s="22">
        <f aca="true" t="shared" si="0" ref="O13:O72">M13+N13</f>
        <v>20000</v>
      </c>
      <c r="P13" s="19"/>
      <c r="Q13" s="22">
        <f aca="true" t="shared" si="1" ref="Q13:Q73">O13+P13</f>
        <v>20000</v>
      </c>
      <c r="R13" s="22"/>
      <c r="S13" s="22">
        <f aca="true" t="shared" si="2" ref="S13:S73">Q13+R13</f>
        <v>20000</v>
      </c>
      <c r="T13" s="23"/>
      <c r="U13" s="22">
        <f aca="true" t="shared" si="3" ref="U13:U72">S13+T13</f>
        <v>20000</v>
      </c>
      <c r="V13" s="22"/>
      <c r="W13" s="22">
        <f>SUM(W10:W12)</f>
        <v>15000</v>
      </c>
      <c r="X13" s="23"/>
      <c r="Y13" s="22">
        <f aca="true" t="shared" si="4" ref="Y13:Y75">W13+X13</f>
        <v>15000</v>
      </c>
    </row>
    <row r="14" spans="1:25" ht="16.5" customHeight="1">
      <c r="A14" s="11" t="s">
        <v>29</v>
      </c>
      <c r="B14" s="11" t="s">
        <v>30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/>
      <c r="O14" s="15"/>
      <c r="P14" s="13"/>
      <c r="Q14" s="15"/>
      <c r="R14" s="15"/>
      <c r="S14" s="15"/>
      <c r="T14" s="13"/>
      <c r="U14" s="15"/>
      <c r="V14" s="15"/>
      <c r="W14" s="15"/>
      <c r="X14" s="13"/>
      <c r="Y14" s="15"/>
    </row>
    <row r="15" spans="1:25" ht="16.5" customHeight="1">
      <c r="A15" s="17" t="s">
        <v>31</v>
      </c>
      <c r="B15" s="13" t="s">
        <v>32</v>
      </c>
      <c r="C15" s="12">
        <v>4300</v>
      </c>
      <c r="D15" s="13" t="s">
        <v>25</v>
      </c>
      <c r="E15" s="15">
        <v>16000</v>
      </c>
      <c r="F15" s="15"/>
      <c r="G15" s="15">
        <f>E15+F15</f>
        <v>16000</v>
      </c>
      <c r="H15" s="15"/>
      <c r="I15" s="15">
        <f>G15+H15</f>
        <v>16000</v>
      </c>
      <c r="J15" s="15"/>
      <c r="K15" s="15">
        <f>I15+J15</f>
        <v>16000</v>
      </c>
      <c r="L15" s="15"/>
      <c r="M15" s="15">
        <f>K15+L15</f>
        <v>16000</v>
      </c>
      <c r="N15" s="15"/>
      <c r="O15" s="15">
        <f t="shared" si="0"/>
        <v>16000</v>
      </c>
      <c r="P15" s="13"/>
      <c r="Q15" s="15">
        <f t="shared" si="1"/>
        <v>16000</v>
      </c>
      <c r="R15" s="15"/>
      <c r="S15" s="15">
        <f t="shared" si="2"/>
        <v>16000</v>
      </c>
      <c r="T15" s="13"/>
      <c r="U15" s="15">
        <f t="shared" si="3"/>
        <v>16000</v>
      </c>
      <c r="V15" s="15"/>
      <c r="W15" s="15">
        <v>49000</v>
      </c>
      <c r="X15" s="13"/>
      <c r="Y15" s="15">
        <f t="shared" si="4"/>
        <v>49000</v>
      </c>
    </row>
    <row r="16" spans="1:25" ht="16.5" customHeight="1">
      <c r="A16" s="17"/>
      <c r="B16" s="13" t="s">
        <v>33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5"/>
      <c r="P16" s="13"/>
      <c r="Q16" s="15"/>
      <c r="R16" s="15"/>
      <c r="S16" s="15"/>
      <c r="T16" s="13"/>
      <c r="U16" s="15"/>
      <c r="V16" s="15"/>
      <c r="W16" s="15"/>
      <c r="X16" s="13"/>
      <c r="Y16" s="15"/>
    </row>
    <row r="17" spans="1:25" s="6" customFormat="1" ht="16.5" customHeight="1">
      <c r="A17" s="24" t="s">
        <v>34</v>
      </c>
      <c r="B17" s="19"/>
      <c r="C17" s="20"/>
      <c r="D17" s="19"/>
      <c r="E17" s="21">
        <f>E15</f>
        <v>16000</v>
      </c>
      <c r="F17" s="21"/>
      <c r="G17" s="21">
        <f>G15</f>
        <v>16000</v>
      </c>
      <c r="H17" s="21"/>
      <c r="I17" s="21">
        <f>I15</f>
        <v>16000</v>
      </c>
      <c r="J17" s="21"/>
      <c r="K17" s="21">
        <f>K15</f>
        <v>16000</v>
      </c>
      <c r="L17" s="21"/>
      <c r="M17" s="21">
        <f>M15</f>
        <v>16000</v>
      </c>
      <c r="N17" s="21"/>
      <c r="O17" s="22">
        <f t="shared" si="0"/>
        <v>16000</v>
      </c>
      <c r="P17" s="19"/>
      <c r="Q17" s="22">
        <f t="shared" si="1"/>
        <v>16000</v>
      </c>
      <c r="R17" s="22"/>
      <c r="S17" s="22">
        <f t="shared" si="2"/>
        <v>16000</v>
      </c>
      <c r="T17" s="23"/>
      <c r="U17" s="22">
        <f t="shared" si="3"/>
        <v>16000</v>
      </c>
      <c r="V17" s="22"/>
      <c r="W17" s="22">
        <f>SUM(W14:W16)</f>
        <v>49000</v>
      </c>
      <c r="X17" s="23"/>
      <c r="Y17" s="22">
        <f t="shared" si="4"/>
        <v>49000</v>
      </c>
    </row>
    <row r="18" spans="1:25" s="6" customFormat="1" ht="16.5" customHeight="1">
      <c r="A18" s="25">
        <v>600</v>
      </c>
      <c r="B18" s="26">
        <v>60014</v>
      </c>
      <c r="C18" s="12">
        <v>3020</v>
      </c>
      <c r="D18" s="13" t="s">
        <v>35</v>
      </c>
      <c r="E18" s="15">
        <v>8500</v>
      </c>
      <c r="F18" s="15"/>
      <c r="G18" s="15">
        <f>E18+F18</f>
        <v>8500</v>
      </c>
      <c r="H18" s="15"/>
      <c r="I18" s="15">
        <f>G18+H18</f>
        <v>8500</v>
      </c>
      <c r="J18" s="15"/>
      <c r="K18" s="15">
        <f>I18+J18</f>
        <v>8500</v>
      </c>
      <c r="L18" s="15"/>
      <c r="M18" s="15">
        <f>K18+L18</f>
        <v>8500</v>
      </c>
      <c r="N18" s="27"/>
      <c r="O18" s="15">
        <f t="shared" si="0"/>
        <v>8500</v>
      </c>
      <c r="P18" s="27"/>
      <c r="Q18" s="15">
        <f t="shared" si="1"/>
        <v>8500</v>
      </c>
      <c r="R18" s="28">
        <v>-2000</v>
      </c>
      <c r="S18" s="15">
        <f t="shared" si="2"/>
        <v>6500</v>
      </c>
      <c r="T18" s="27"/>
      <c r="U18" s="15">
        <f t="shared" si="3"/>
        <v>6500</v>
      </c>
      <c r="V18" s="28">
        <v>483</v>
      </c>
      <c r="W18" s="15">
        <v>7600</v>
      </c>
      <c r="X18" s="44"/>
      <c r="Y18" s="15">
        <f t="shared" si="4"/>
        <v>7600</v>
      </c>
    </row>
    <row r="19" spans="1:25" ht="16.5" customHeight="1">
      <c r="A19" s="17" t="s">
        <v>36</v>
      </c>
      <c r="B19" s="29" t="s">
        <v>37</v>
      </c>
      <c r="C19" s="12">
        <v>4010</v>
      </c>
      <c r="D19" s="13" t="s">
        <v>38</v>
      </c>
      <c r="E19" s="15">
        <v>824500</v>
      </c>
      <c r="F19" s="15"/>
      <c r="G19" s="15">
        <f aca="true" t="shared" si="5" ref="G19:G39">E19+F19</f>
        <v>824500</v>
      </c>
      <c r="H19" s="15">
        <v>83000</v>
      </c>
      <c r="I19" s="15">
        <f aca="true" t="shared" si="6" ref="I19:I39">G19+H19</f>
        <v>907500</v>
      </c>
      <c r="J19" s="15"/>
      <c r="K19" s="15">
        <f aca="true" t="shared" si="7" ref="K19:K39">I19+J19</f>
        <v>907500</v>
      </c>
      <c r="L19" s="15"/>
      <c r="M19" s="15">
        <f aca="true" t="shared" si="8" ref="M19:M39">K19+L19</f>
        <v>907500</v>
      </c>
      <c r="N19" s="15"/>
      <c r="O19" s="15">
        <f t="shared" si="0"/>
        <v>907500</v>
      </c>
      <c r="P19" s="15"/>
      <c r="Q19" s="15">
        <f t="shared" si="1"/>
        <v>907500</v>
      </c>
      <c r="R19" s="15"/>
      <c r="S19" s="15">
        <f t="shared" si="2"/>
        <v>907500</v>
      </c>
      <c r="T19" s="15"/>
      <c r="U19" s="15">
        <f t="shared" si="3"/>
        <v>907500</v>
      </c>
      <c r="V19" s="15"/>
      <c r="W19" s="15">
        <v>973000</v>
      </c>
      <c r="X19" s="13"/>
      <c r="Y19" s="15">
        <f t="shared" si="4"/>
        <v>973000</v>
      </c>
    </row>
    <row r="20" spans="1:25" ht="16.5" customHeight="1">
      <c r="A20" s="17" t="s">
        <v>39</v>
      </c>
      <c r="B20" s="29"/>
      <c r="C20" s="12">
        <v>4040</v>
      </c>
      <c r="D20" s="13" t="s">
        <v>40</v>
      </c>
      <c r="E20" s="15">
        <v>53100</v>
      </c>
      <c r="F20" s="15"/>
      <c r="G20" s="15">
        <f t="shared" si="5"/>
        <v>53100</v>
      </c>
      <c r="H20" s="15"/>
      <c r="I20" s="15">
        <f t="shared" si="6"/>
        <v>53100</v>
      </c>
      <c r="J20" s="15"/>
      <c r="K20" s="15">
        <f t="shared" si="7"/>
        <v>53100</v>
      </c>
      <c r="L20" s="15"/>
      <c r="M20" s="15">
        <f t="shared" si="8"/>
        <v>53100</v>
      </c>
      <c r="N20" s="15"/>
      <c r="O20" s="15">
        <f t="shared" si="0"/>
        <v>53100</v>
      </c>
      <c r="P20" s="15"/>
      <c r="Q20" s="15">
        <f t="shared" si="1"/>
        <v>53100</v>
      </c>
      <c r="R20" s="15"/>
      <c r="S20" s="15">
        <f t="shared" si="2"/>
        <v>53100</v>
      </c>
      <c r="T20" s="15"/>
      <c r="U20" s="15">
        <f t="shared" si="3"/>
        <v>53100</v>
      </c>
      <c r="V20" s="15">
        <v>-34</v>
      </c>
      <c r="W20" s="15">
        <v>70100</v>
      </c>
      <c r="X20" s="13"/>
      <c r="Y20" s="15">
        <f t="shared" si="4"/>
        <v>70100</v>
      </c>
    </row>
    <row r="21" spans="1:25" ht="16.5" customHeight="1">
      <c r="A21" s="17"/>
      <c r="B21" s="29"/>
      <c r="C21" s="12">
        <v>4110</v>
      </c>
      <c r="D21" s="13" t="s">
        <v>41</v>
      </c>
      <c r="E21" s="15">
        <v>156000</v>
      </c>
      <c r="F21" s="15"/>
      <c r="G21" s="15">
        <f t="shared" si="5"/>
        <v>156000</v>
      </c>
      <c r="H21" s="15">
        <v>15000</v>
      </c>
      <c r="I21" s="15">
        <f t="shared" si="6"/>
        <v>171000</v>
      </c>
      <c r="J21" s="15"/>
      <c r="K21" s="15">
        <f t="shared" si="7"/>
        <v>171000</v>
      </c>
      <c r="L21" s="15"/>
      <c r="M21" s="15">
        <f t="shared" si="8"/>
        <v>171000</v>
      </c>
      <c r="N21" s="15"/>
      <c r="O21" s="15">
        <f t="shared" si="0"/>
        <v>171000</v>
      </c>
      <c r="P21" s="15"/>
      <c r="Q21" s="15">
        <f t="shared" si="1"/>
        <v>171000</v>
      </c>
      <c r="R21" s="15">
        <v>-12000</v>
      </c>
      <c r="S21" s="15">
        <f t="shared" si="2"/>
        <v>159000</v>
      </c>
      <c r="T21" s="15"/>
      <c r="U21" s="15">
        <f t="shared" si="3"/>
        <v>159000</v>
      </c>
      <c r="V21" s="15"/>
      <c r="W21" s="15">
        <v>187400</v>
      </c>
      <c r="X21" s="13"/>
      <c r="Y21" s="15">
        <f t="shared" si="4"/>
        <v>187400</v>
      </c>
    </row>
    <row r="22" spans="1:25" ht="16.5" customHeight="1">
      <c r="A22" s="17"/>
      <c r="B22" s="29"/>
      <c r="C22" s="12">
        <v>4120</v>
      </c>
      <c r="D22" s="13" t="s">
        <v>42</v>
      </c>
      <c r="E22" s="15">
        <v>20600</v>
      </c>
      <c r="F22" s="15"/>
      <c r="G22" s="15">
        <f t="shared" si="5"/>
        <v>20600</v>
      </c>
      <c r="H22" s="15">
        <v>2000</v>
      </c>
      <c r="I22" s="15">
        <f t="shared" si="6"/>
        <v>22600</v>
      </c>
      <c r="J22" s="15"/>
      <c r="K22" s="15">
        <f t="shared" si="7"/>
        <v>22600</v>
      </c>
      <c r="L22" s="15"/>
      <c r="M22" s="15">
        <f t="shared" si="8"/>
        <v>22600</v>
      </c>
      <c r="N22" s="15"/>
      <c r="O22" s="15">
        <f t="shared" si="0"/>
        <v>22600</v>
      </c>
      <c r="P22" s="15"/>
      <c r="Q22" s="15">
        <f t="shared" si="1"/>
        <v>22600</v>
      </c>
      <c r="R22" s="15"/>
      <c r="S22" s="15">
        <f t="shared" si="2"/>
        <v>22600</v>
      </c>
      <c r="T22" s="15"/>
      <c r="U22" s="15">
        <f t="shared" si="3"/>
        <v>22600</v>
      </c>
      <c r="V22" s="15">
        <v>-715</v>
      </c>
      <c r="W22" s="15">
        <v>24800</v>
      </c>
      <c r="X22" s="13"/>
      <c r="Y22" s="15">
        <f t="shared" si="4"/>
        <v>24800</v>
      </c>
    </row>
    <row r="23" spans="1:25" ht="16.5" customHeight="1">
      <c r="A23" s="17"/>
      <c r="B23" s="29"/>
      <c r="C23" s="12">
        <v>4140</v>
      </c>
      <c r="D23" s="13" t="s">
        <v>154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>
        <v>2400</v>
      </c>
      <c r="X23" s="13"/>
      <c r="Y23" s="15">
        <f t="shared" si="4"/>
        <v>2400</v>
      </c>
    </row>
    <row r="24" spans="1:25" ht="16.5" customHeight="1">
      <c r="A24" s="17"/>
      <c r="B24" s="29"/>
      <c r="C24" s="12">
        <v>4170</v>
      </c>
      <c r="D24" s="13" t="s">
        <v>43</v>
      </c>
      <c r="E24" s="15">
        <v>1000</v>
      </c>
      <c r="F24" s="15"/>
      <c r="G24" s="15">
        <f t="shared" si="5"/>
        <v>1000</v>
      </c>
      <c r="H24" s="15">
        <v>4500</v>
      </c>
      <c r="I24" s="15">
        <f t="shared" si="6"/>
        <v>5500</v>
      </c>
      <c r="J24" s="15"/>
      <c r="K24" s="15">
        <f t="shared" si="7"/>
        <v>5500</v>
      </c>
      <c r="L24" s="15"/>
      <c r="M24" s="15">
        <f t="shared" si="8"/>
        <v>5500</v>
      </c>
      <c r="N24" s="15"/>
      <c r="O24" s="15">
        <f>M24+N24</f>
        <v>5500</v>
      </c>
      <c r="P24" s="15"/>
      <c r="Q24" s="15">
        <f t="shared" si="1"/>
        <v>5500</v>
      </c>
      <c r="R24" s="15"/>
      <c r="S24" s="15">
        <f t="shared" si="2"/>
        <v>5500</v>
      </c>
      <c r="T24" s="15"/>
      <c r="U24" s="15">
        <f t="shared" si="3"/>
        <v>5500</v>
      </c>
      <c r="V24" s="15"/>
      <c r="W24" s="15">
        <v>13000</v>
      </c>
      <c r="X24" s="13"/>
      <c r="Y24" s="15">
        <f t="shared" si="4"/>
        <v>13000</v>
      </c>
    </row>
    <row r="25" spans="1:25" ht="16.5" customHeight="1">
      <c r="A25" s="17"/>
      <c r="B25" s="29"/>
      <c r="C25" s="12">
        <v>4210</v>
      </c>
      <c r="D25" s="13" t="s">
        <v>44</v>
      </c>
      <c r="E25" s="15">
        <v>280970</v>
      </c>
      <c r="F25" s="15">
        <v>90414</v>
      </c>
      <c r="G25" s="15">
        <f t="shared" si="5"/>
        <v>371384</v>
      </c>
      <c r="H25" s="15"/>
      <c r="I25" s="15">
        <f t="shared" si="6"/>
        <v>371384</v>
      </c>
      <c r="J25" s="15">
        <v>15000</v>
      </c>
      <c r="K25" s="15">
        <f t="shared" si="7"/>
        <v>386384</v>
      </c>
      <c r="L25" s="15"/>
      <c r="M25" s="15">
        <f t="shared" si="8"/>
        <v>386384</v>
      </c>
      <c r="N25" s="15"/>
      <c r="O25" s="15">
        <f t="shared" si="0"/>
        <v>386384</v>
      </c>
      <c r="P25" s="15"/>
      <c r="Q25" s="15">
        <f t="shared" si="1"/>
        <v>386384</v>
      </c>
      <c r="R25" s="15">
        <v>19290</v>
      </c>
      <c r="S25" s="15">
        <f t="shared" si="2"/>
        <v>405674</v>
      </c>
      <c r="T25" s="15">
        <v>9000</v>
      </c>
      <c r="U25" s="15">
        <f t="shared" si="3"/>
        <v>414674</v>
      </c>
      <c r="V25" s="15">
        <v>1698</v>
      </c>
      <c r="W25" s="15">
        <v>415500</v>
      </c>
      <c r="X25" s="13"/>
      <c r="Y25" s="15">
        <f t="shared" si="4"/>
        <v>415500</v>
      </c>
    </row>
    <row r="26" spans="1:25" ht="16.5" customHeight="1">
      <c r="A26" s="17"/>
      <c r="B26" s="29"/>
      <c r="C26" s="12">
        <v>4240</v>
      </c>
      <c r="D26" s="13" t="s">
        <v>261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>
        <v>500</v>
      </c>
      <c r="X26" s="13"/>
      <c r="Y26" s="15">
        <f t="shared" si="4"/>
        <v>500</v>
      </c>
    </row>
    <row r="27" spans="1:25" ht="16.5" customHeight="1">
      <c r="A27" s="17"/>
      <c r="B27" s="29"/>
      <c r="C27" s="12">
        <v>4260</v>
      </c>
      <c r="D27" s="13" t="s">
        <v>45</v>
      </c>
      <c r="E27" s="15">
        <v>9000</v>
      </c>
      <c r="F27" s="15"/>
      <c r="G27" s="15">
        <f t="shared" si="5"/>
        <v>9000</v>
      </c>
      <c r="H27" s="15"/>
      <c r="I27" s="15">
        <f t="shared" si="6"/>
        <v>9000</v>
      </c>
      <c r="J27" s="15"/>
      <c r="K27" s="15">
        <f t="shared" si="7"/>
        <v>9000</v>
      </c>
      <c r="L27" s="15"/>
      <c r="M27" s="15">
        <f t="shared" si="8"/>
        <v>9000</v>
      </c>
      <c r="N27" s="15"/>
      <c r="O27" s="15">
        <f t="shared" si="0"/>
        <v>9000</v>
      </c>
      <c r="P27" s="15"/>
      <c r="Q27" s="15">
        <f t="shared" si="1"/>
        <v>9000</v>
      </c>
      <c r="R27" s="15"/>
      <c r="S27" s="15">
        <f t="shared" si="2"/>
        <v>9000</v>
      </c>
      <c r="T27" s="15"/>
      <c r="U27" s="15">
        <f t="shared" si="3"/>
        <v>9000</v>
      </c>
      <c r="V27" s="15"/>
      <c r="W27" s="15">
        <v>8500</v>
      </c>
      <c r="X27" s="13"/>
      <c r="Y27" s="15">
        <f t="shared" si="4"/>
        <v>8500</v>
      </c>
    </row>
    <row r="28" spans="1:25" ht="16.5" customHeight="1">
      <c r="A28" s="17"/>
      <c r="B28" s="29"/>
      <c r="C28" s="12">
        <v>4270</v>
      </c>
      <c r="D28" s="13" t="s">
        <v>46</v>
      </c>
      <c r="E28" s="15">
        <v>1000</v>
      </c>
      <c r="F28" s="15">
        <v>10000</v>
      </c>
      <c r="G28" s="15">
        <f t="shared" si="5"/>
        <v>11000</v>
      </c>
      <c r="H28" s="15"/>
      <c r="I28" s="15">
        <f t="shared" si="6"/>
        <v>11000</v>
      </c>
      <c r="J28" s="15"/>
      <c r="K28" s="15">
        <f t="shared" si="7"/>
        <v>11000</v>
      </c>
      <c r="L28" s="15"/>
      <c r="M28" s="15">
        <f t="shared" si="8"/>
        <v>11000</v>
      </c>
      <c r="N28" s="15">
        <v>7500</v>
      </c>
      <c r="O28" s="15">
        <f>M28+N28</f>
        <v>18500</v>
      </c>
      <c r="P28" s="15"/>
      <c r="Q28" s="15">
        <f t="shared" si="1"/>
        <v>18500</v>
      </c>
      <c r="R28" s="15">
        <v>2000</v>
      </c>
      <c r="S28" s="15">
        <f t="shared" si="2"/>
        <v>20500</v>
      </c>
      <c r="T28" s="15"/>
      <c r="U28" s="15">
        <f t="shared" si="3"/>
        <v>20500</v>
      </c>
      <c r="V28" s="15"/>
      <c r="W28" s="15">
        <v>17800</v>
      </c>
      <c r="X28" s="13"/>
      <c r="Y28" s="15">
        <f t="shared" si="4"/>
        <v>17800</v>
      </c>
    </row>
    <row r="29" spans="1:25" ht="16.5" customHeight="1">
      <c r="A29" s="17"/>
      <c r="B29" s="29"/>
      <c r="C29" s="12">
        <v>4280</v>
      </c>
      <c r="D29" s="13" t="s">
        <v>47</v>
      </c>
      <c r="E29" s="15">
        <v>2700</v>
      </c>
      <c r="F29" s="15"/>
      <c r="G29" s="15">
        <f t="shared" si="5"/>
        <v>2700</v>
      </c>
      <c r="H29" s="15"/>
      <c r="I29" s="15">
        <f t="shared" si="6"/>
        <v>2700</v>
      </c>
      <c r="J29" s="15"/>
      <c r="K29" s="15">
        <f t="shared" si="7"/>
        <v>2700</v>
      </c>
      <c r="L29" s="15"/>
      <c r="M29" s="15">
        <f t="shared" si="8"/>
        <v>2700</v>
      </c>
      <c r="N29" s="15"/>
      <c r="O29" s="15">
        <f t="shared" si="0"/>
        <v>2700</v>
      </c>
      <c r="P29" s="15"/>
      <c r="Q29" s="15">
        <f t="shared" si="1"/>
        <v>2700</v>
      </c>
      <c r="R29" s="15"/>
      <c r="S29" s="15">
        <f t="shared" si="2"/>
        <v>2700</v>
      </c>
      <c r="T29" s="15"/>
      <c r="U29" s="15">
        <f t="shared" si="3"/>
        <v>2700</v>
      </c>
      <c r="V29" s="15">
        <v>-732</v>
      </c>
      <c r="W29" s="15">
        <v>4500</v>
      </c>
      <c r="X29" s="13"/>
      <c r="Y29" s="15">
        <f t="shared" si="4"/>
        <v>4500</v>
      </c>
    </row>
    <row r="30" spans="1:25" ht="16.5" customHeight="1">
      <c r="A30" s="17"/>
      <c r="B30" s="29"/>
      <c r="C30" s="12">
        <v>4300</v>
      </c>
      <c r="D30" s="13" t="s">
        <v>25</v>
      </c>
      <c r="E30" s="15">
        <v>94400</v>
      </c>
      <c r="F30" s="15">
        <v>5000</v>
      </c>
      <c r="G30" s="15">
        <f t="shared" si="5"/>
        <v>99400</v>
      </c>
      <c r="H30" s="15">
        <v>-9300</v>
      </c>
      <c r="I30" s="15">
        <f t="shared" si="6"/>
        <v>90100</v>
      </c>
      <c r="J30" s="15"/>
      <c r="K30" s="15">
        <f t="shared" si="7"/>
        <v>90100</v>
      </c>
      <c r="L30" s="15"/>
      <c r="M30" s="15">
        <f t="shared" si="8"/>
        <v>90100</v>
      </c>
      <c r="N30" s="15">
        <v>-7500</v>
      </c>
      <c r="O30" s="15">
        <f t="shared" si="0"/>
        <v>82600</v>
      </c>
      <c r="P30" s="15"/>
      <c r="Q30" s="15">
        <f t="shared" si="1"/>
        <v>82600</v>
      </c>
      <c r="R30" s="15">
        <v>-5400</v>
      </c>
      <c r="S30" s="15">
        <f t="shared" si="2"/>
        <v>77200</v>
      </c>
      <c r="T30" s="15"/>
      <c r="U30" s="15">
        <f t="shared" si="3"/>
        <v>77200</v>
      </c>
      <c r="V30" s="15"/>
      <c r="W30" s="15">
        <v>105300</v>
      </c>
      <c r="X30" s="13"/>
      <c r="Y30" s="15">
        <f t="shared" si="4"/>
        <v>105300</v>
      </c>
    </row>
    <row r="31" spans="1:25" ht="16.5" customHeight="1">
      <c r="A31" s="17"/>
      <c r="B31" s="29"/>
      <c r="C31" s="12">
        <v>4350</v>
      </c>
      <c r="D31" s="46" t="s">
        <v>270</v>
      </c>
      <c r="E31" s="15">
        <v>600</v>
      </c>
      <c r="F31" s="15"/>
      <c r="G31" s="15">
        <f t="shared" si="5"/>
        <v>600</v>
      </c>
      <c r="H31" s="15">
        <v>1500</v>
      </c>
      <c r="I31" s="15">
        <f t="shared" si="6"/>
        <v>2100</v>
      </c>
      <c r="J31" s="15"/>
      <c r="K31" s="15">
        <f t="shared" si="7"/>
        <v>2100</v>
      </c>
      <c r="L31" s="15"/>
      <c r="M31" s="15">
        <f t="shared" si="8"/>
        <v>2100</v>
      </c>
      <c r="N31" s="15"/>
      <c r="O31" s="15">
        <f t="shared" si="0"/>
        <v>2100</v>
      </c>
      <c r="P31" s="15"/>
      <c r="Q31" s="15">
        <f t="shared" si="1"/>
        <v>2100</v>
      </c>
      <c r="R31" s="15"/>
      <c r="S31" s="15">
        <f t="shared" si="2"/>
        <v>2100</v>
      </c>
      <c r="T31" s="15"/>
      <c r="U31" s="15">
        <f t="shared" si="3"/>
        <v>2100</v>
      </c>
      <c r="V31" s="15"/>
      <c r="W31" s="15">
        <v>2000</v>
      </c>
      <c r="X31" s="13"/>
      <c r="Y31" s="15">
        <f t="shared" si="4"/>
        <v>2000</v>
      </c>
    </row>
    <row r="32" spans="1:25" ht="16.5" customHeight="1">
      <c r="A32" s="17"/>
      <c r="B32" s="29"/>
      <c r="C32" s="12">
        <v>4410</v>
      </c>
      <c r="D32" s="13" t="s">
        <v>48</v>
      </c>
      <c r="E32" s="15">
        <v>3500</v>
      </c>
      <c r="F32" s="15"/>
      <c r="G32" s="15">
        <f t="shared" si="5"/>
        <v>3500</v>
      </c>
      <c r="H32" s="15"/>
      <c r="I32" s="15">
        <f t="shared" si="6"/>
        <v>3500</v>
      </c>
      <c r="J32" s="15"/>
      <c r="K32" s="15">
        <f t="shared" si="7"/>
        <v>3500</v>
      </c>
      <c r="L32" s="15"/>
      <c r="M32" s="15">
        <f t="shared" si="8"/>
        <v>3500</v>
      </c>
      <c r="N32" s="15"/>
      <c r="O32" s="15">
        <f t="shared" si="0"/>
        <v>3500</v>
      </c>
      <c r="P32" s="15"/>
      <c r="Q32" s="15">
        <f t="shared" si="1"/>
        <v>3500</v>
      </c>
      <c r="R32" s="15"/>
      <c r="S32" s="15">
        <f t="shared" si="2"/>
        <v>3500</v>
      </c>
      <c r="T32" s="15"/>
      <c r="U32" s="15">
        <f t="shared" si="3"/>
        <v>3500</v>
      </c>
      <c r="V32" s="15"/>
      <c r="W32" s="15">
        <v>3900</v>
      </c>
      <c r="X32" s="13"/>
      <c r="Y32" s="15">
        <f t="shared" si="4"/>
        <v>3900</v>
      </c>
    </row>
    <row r="33" spans="1:25" ht="16.5" customHeight="1">
      <c r="A33" s="17"/>
      <c r="B33" s="29"/>
      <c r="C33" s="12">
        <v>4430</v>
      </c>
      <c r="D33" s="13" t="s">
        <v>49</v>
      </c>
      <c r="E33" s="15">
        <v>25000</v>
      </c>
      <c r="F33" s="15"/>
      <c r="G33" s="15">
        <f t="shared" si="5"/>
        <v>25000</v>
      </c>
      <c r="H33" s="15"/>
      <c r="I33" s="15">
        <f t="shared" si="6"/>
        <v>25000</v>
      </c>
      <c r="J33" s="15"/>
      <c r="K33" s="15">
        <f t="shared" si="7"/>
        <v>25000</v>
      </c>
      <c r="L33" s="15"/>
      <c r="M33" s="15">
        <f t="shared" si="8"/>
        <v>25000</v>
      </c>
      <c r="N33" s="15"/>
      <c r="O33" s="15">
        <f t="shared" si="0"/>
        <v>25000</v>
      </c>
      <c r="P33" s="15"/>
      <c r="Q33" s="15">
        <f t="shared" si="1"/>
        <v>25000</v>
      </c>
      <c r="R33" s="15"/>
      <c r="S33" s="15">
        <f t="shared" si="2"/>
        <v>25000</v>
      </c>
      <c r="T33" s="15">
        <v>6000</v>
      </c>
      <c r="U33" s="15">
        <f t="shared" si="3"/>
        <v>31000</v>
      </c>
      <c r="V33" s="15"/>
      <c r="W33" s="15">
        <v>33000</v>
      </c>
      <c r="X33" s="13"/>
      <c r="Y33" s="15">
        <f t="shared" si="4"/>
        <v>33000</v>
      </c>
    </row>
    <row r="34" spans="1:25" ht="16.5" customHeight="1">
      <c r="A34" s="17"/>
      <c r="B34" s="29"/>
      <c r="C34" s="12">
        <v>4440</v>
      </c>
      <c r="D34" s="13" t="s">
        <v>50</v>
      </c>
      <c r="E34" s="15">
        <v>18000</v>
      </c>
      <c r="F34" s="15"/>
      <c r="G34" s="15">
        <f t="shared" si="5"/>
        <v>18000</v>
      </c>
      <c r="H34" s="15">
        <v>3300</v>
      </c>
      <c r="I34" s="15">
        <f t="shared" si="6"/>
        <v>21300</v>
      </c>
      <c r="J34" s="15"/>
      <c r="K34" s="15">
        <f t="shared" si="7"/>
        <v>21300</v>
      </c>
      <c r="L34" s="15"/>
      <c r="M34" s="15">
        <f t="shared" si="8"/>
        <v>21300</v>
      </c>
      <c r="N34" s="15"/>
      <c r="O34" s="15">
        <f t="shared" si="0"/>
        <v>21300</v>
      </c>
      <c r="P34" s="15"/>
      <c r="Q34" s="15">
        <f t="shared" si="1"/>
        <v>21300</v>
      </c>
      <c r="R34" s="15"/>
      <c r="S34" s="15">
        <f t="shared" si="2"/>
        <v>21300</v>
      </c>
      <c r="T34" s="15"/>
      <c r="U34" s="15">
        <f t="shared" si="3"/>
        <v>21300</v>
      </c>
      <c r="V34" s="15"/>
      <c r="W34" s="15">
        <v>21500</v>
      </c>
      <c r="X34" s="13"/>
      <c r="Y34" s="15">
        <f t="shared" si="4"/>
        <v>21500</v>
      </c>
    </row>
    <row r="35" spans="1:25" ht="16.5" customHeight="1">
      <c r="A35" s="17"/>
      <c r="B35" s="29"/>
      <c r="C35" s="12">
        <v>4500</v>
      </c>
      <c r="D35" s="13" t="s">
        <v>51</v>
      </c>
      <c r="E35" s="15">
        <v>6000</v>
      </c>
      <c r="F35" s="15"/>
      <c r="G35" s="15">
        <f t="shared" si="5"/>
        <v>6000</v>
      </c>
      <c r="H35" s="15"/>
      <c r="I35" s="15">
        <f t="shared" si="6"/>
        <v>6000</v>
      </c>
      <c r="J35" s="15"/>
      <c r="K35" s="15">
        <f t="shared" si="7"/>
        <v>6000</v>
      </c>
      <c r="L35" s="15"/>
      <c r="M35" s="15">
        <f t="shared" si="8"/>
        <v>6000</v>
      </c>
      <c r="N35" s="15"/>
      <c r="O35" s="15">
        <f t="shared" si="0"/>
        <v>6000</v>
      </c>
      <c r="P35" s="15"/>
      <c r="Q35" s="15">
        <f t="shared" si="1"/>
        <v>6000</v>
      </c>
      <c r="R35" s="15"/>
      <c r="S35" s="15">
        <f t="shared" si="2"/>
        <v>6000</v>
      </c>
      <c r="T35" s="15"/>
      <c r="U35" s="15">
        <f t="shared" si="3"/>
        <v>6000</v>
      </c>
      <c r="V35" s="15">
        <v>-700</v>
      </c>
      <c r="W35" s="15">
        <v>6000</v>
      </c>
      <c r="X35" s="13"/>
      <c r="Y35" s="15">
        <f t="shared" si="4"/>
        <v>6000</v>
      </c>
    </row>
    <row r="36" spans="1:25" ht="16.5" customHeight="1">
      <c r="A36" s="17"/>
      <c r="B36" s="29"/>
      <c r="C36" s="12">
        <v>4580</v>
      </c>
      <c r="D36" s="13" t="s">
        <v>52</v>
      </c>
      <c r="E36" s="15">
        <v>200</v>
      </c>
      <c r="F36" s="15"/>
      <c r="G36" s="15">
        <f t="shared" si="5"/>
        <v>200</v>
      </c>
      <c r="H36" s="15"/>
      <c r="I36" s="15">
        <f t="shared" si="6"/>
        <v>200</v>
      </c>
      <c r="J36" s="15"/>
      <c r="K36" s="15">
        <f t="shared" si="7"/>
        <v>200</v>
      </c>
      <c r="L36" s="15"/>
      <c r="M36" s="15">
        <f t="shared" si="8"/>
        <v>200</v>
      </c>
      <c r="N36" s="15"/>
      <c r="O36" s="15">
        <f t="shared" si="0"/>
        <v>200</v>
      </c>
      <c r="P36" s="15"/>
      <c r="Q36" s="15">
        <f t="shared" si="1"/>
        <v>200</v>
      </c>
      <c r="R36" s="15"/>
      <c r="S36" s="15">
        <f t="shared" si="2"/>
        <v>200</v>
      </c>
      <c r="T36" s="15"/>
      <c r="U36" s="15">
        <f t="shared" si="3"/>
        <v>200</v>
      </c>
      <c r="V36" s="15"/>
      <c r="W36" s="15">
        <v>200</v>
      </c>
      <c r="X36" s="13"/>
      <c r="Y36" s="15">
        <f t="shared" si="4"/>
        <v>200</v>
      </c>
    </row>
    <row r="37" spans="1:25" ht="16.5" customHeight="1">
      <c r="A37" s="17"/>
      <c r="B37" s="29"/>
      <c r="C37" s="12">
        <v>4590</v>
      </c>
      <c r="D37" s="13" t="s">
        <v>53</v>
      </c>
      <c r="E37" s="15">
        <v>3000</v>
      </c>
      <c r="F37" s="15"/>
      <c r="G37" s="15">
        <f t="shared" si="5"/>
        <v>3000</v>
      </c>
      <c r="H37" s="15"/>
      <c r="I37" s="15">
        <f t="shared" si="6"/>
        <v>3000</v>
      </c>
      <c r="J37" s="15"/>
      <c r="K37" s="15">
        <f t="shared" si="7"/>
        <v>3000</v>
      </c>
      <c r="L37" s="15"/>
      <c r="M37" s="15">
        <f t="shared" si="8"/>
        <v>3000</v>
      </c>
      <c r="N37" s="15"/>
      <c r="O37" s="15">
        <f t="shared" si="0"/>
        <v>3000</v>
      </c>
      <c r="P37" s="15"/>
      <c r="Q37" s="15">
        <f t="shared" si="1"/>
        <v>3000</v>
      </c>
      <c r="R37" s="15">
        <v>-1890</v>
      </c>
      <c r="S37" s="15">
        <f t="shared" si="2"/>
        <v>1110</v>
      </c>
      <c r="T37" s="15"/>
      <c r="U37" s="15">
        <f t="shared" si="3"/>
        <v>1110</v>
      </c>
      <c r="V37" s="15"/>
      <c r="W37" s="15">
        <v>3000</v>
      </c>
      <c r="X37" s="13"/>
      <c r="Y37" s="15">
        <f t="shared" si="4"/>
        <v>3000</v>
      </c>
    </row>
    <row r="38" spans="1:25" ht="16.5" customHeight="1">
      <c r="A38" s="17"/>
      <c r="B38" s="29"/>
      <c r="C38" s="30">
        <v>6050</v>
      </c>
      <c r="D38" s="31" t="s">
        <v>54</v>
      </c>
      <c r="E38" s="32"/>
      <c r="F38" s="32"/>
      <c r="G38" s="32"/>
      <c r="H38" s="32"/>
      <c r="I38" s="33"/>
      <c r="J38" s="32"/>
      <c r="K38" s="33"/>
      <c r="L38" s="32"/>
      <c r="M38" s="32"/>
      <c r="N38" s="32"/>
      <c r="O38" s="32"/>
      <c r="P38" s="32"/>
      <c r="Q38" s="34">
        <v>5132000</v>
      </c>
      <c r="R38" s="16">
        <v>-500000</v>
      </c>
      <c r="S38" s="32">
        <v>5232000</v>
      </c>
      <c r="T38" s="15"/>
      <c r="U38" s="15">
        <f t="shared" si="3"/>
        <v>5232000</v>
      </c>
      <c r="V38" s="15"/>
      <c r="W38" s="15">
        <v>11158000</v>
      </c>
      <c r="X38" s="15">
        <v>51000</v>
      </c>
      <c r="Y38" s="15">
        <f t="shared" si="4"/>
        <v>11209000</v>
      </c>
    </row>
    <row r="39" spans="1:25" ht="16.5" customHeight="1">
      <c r="A39" s="35"/>
      <c r="B39" s="36"/>
      <c r="C39" s="12">
        <v>6060</v>
      </c>
      <c r="D39" s="13" t="s">
        <v>55</v>
      </c>
      <c r="E39" s="15">
        <v>150000</v>
      </c>
      <c r="F39" s="15"/>
      <c r="G39" s="15">
        <f t="shared" si="5"/>
        <v>150000</v>
      </c>
      <c r="H39" s="15"/>
      <c r="I39" s="15">
        <f t="shared" si="6"/>
        <v>150000</v>
      </c>
      <c r="J39" s="15">
        <v>15000</v>
      </c>
      <c r="K39" s="15">
        <f t="shared" si="7"/>
        <v>165000</v>
      </c>
      <c r="L39" s="15">
        <v>300000</v>
      </c>
      <c r="M39" s="15">
        <f t="shared" si="8"/>
        <v>465000</v>
      </c>
      <c r="N39" s="15">
        <v>-50000</v>
      </c>
      <c r="O39" s="15">
        <f t="shared" si="0"/>
        <v>415000</v>
      </c>
      <c r="P39" s="15"/>
      <c r="Q39" s="15">
        <v>422000</v>
      </c>
      <c r="R39" s="15">
        <v>400000</v>
      </c>
      <c r="S39" s="15">
        <f t="shared" si="2"/>
        <v>822000</v>
      </c>
      <c r="T39" s="15"/>
      <c r="U39" s="15">
        <f t="shared" si="3"/>
        <v>822000</v>
      </c>
      <c r="V39" s="15"/>
      <c r="W39" s="15">
        <v>300000</v>
      </c>
      <c r="X39" s="15"/>
      <c r="Y39" s="15">
        <f t="shared" si="4"/>
        <v>300000</v>
      </c>
    </row>
    <row r="40" spans="1:25" s="6" customFormat="1" ht="16.5" customHeight="1">
      <c r="A40" s="37" t="s">
        <v>56</v>
      </c>
      <c r="B40" s="38"/>
      <c r="C40" s="20"/>
      <c r="D40" s="19"/>
      <c r="E40" s="21">
        <f>SUM(E18:E39)</f>
        <v>1658070</v>
      </c>
      <c r="F40" s="21">
        <f>SUM(F18:F39)</f>
        <v>105414</v>
      </c>
      <c r="G40" s="39">
        <f>SUM(G18:G39)</f>
        <v>1763484</v>
      </c>
      <c r="H40" s="21">
        <v>510000</v>
      </c>
      <c r="I40" s="39">
        <f>SUM(I18:I39)</f>
        <v>1863484</v>
      </c>
      <c r="J40" s="39">
        <v>1700000</v>
      </c>
      <c r="K40" s="39">
        <f>SUM(K18:K39)</f>
        <v>1893484</v>
      </c>
      <c r="L40" s="39">
        <v>560000</v>
      </c>
      <c r="M40" s="39">
        <f>SUM(M18:M39)</f>
        <v>2193484</v>
      </c>
      <c r="N40" s="21">
        <f>SUM(N18:N39)</f>
        <v>-50000</v>
      </c>
      <c r="O40" s="21">
        <f>SUM(O18:O39)</f>
        <v>2143484</v>
      </c>
      <c r="P40" s="19"/>
      <c r="Q40" s="22">
        <f aca="true" t="shared" si="9" ref="Q40:W40">SUM(Q18:Q39)</f>
        <v>7282484</v>
      </c>
      <c r="R40" s="22">
        <f t="shared" si="9"/>
        <v>-100000</v>
      </c>
      <c r="S40" s="22">
        <f t="shared" si="9"/>
        <v>7782484</v>
      </c>
      <c r="T40" s="22">
        <f t="shared" si="9"/>
        <v>15000</v>
      </c>
      <c r="U40" s="22">
        <f t="shared" si="9"/>
        <v>7797484</v>
      </c>
      <c r="V40" s="22">
        <f t="shared" si="9"/>
        <v>0</v>
      </c>
      <c r="W40" s="22">
        <f t="shared" si="9"/>
        <v>13358000</v>
      </c>
      <c r="X40" s="22">
        <v>51000</v>
      </c>
      <c r="Y40" s="22">
        <f t="shared" si="4"/>
        <v>13409000</v>
      </c>
    </row>
    <row r="41" spans="1:25" s="6" customFormat="1" ht="16.5" customHeight="1">
      <c r="A41" s="25">
        <v>700</v>
      </c>
      <c r="B41" s="25">
        <v>70005</v>
      </c>
      <c r="C41" s="12">
        <v>4210</v>
      </c>
      <c r="D41" s="13" t="s">
        <v>44</v>
      </c>
      <c r="E41" s="16">
        <v>7000</v>
      </c>
      <c r="F41" s="43"/>
      <c r="G41" s="16">
        <f>E41+F41</f>
        <v>7000</v>
      </c>
      <c r="H41" s="43"/>
      <c r="I41" s="16">
        <f>G41+H41</f>
        <v>7000</v>
      </c>
      <c r="J41" s="16"/>
      <c r="K41" s="16">
        <f>I41+J41</f>
        <v>7000</v>
      </c>
      <c r="L41" s="16"/>
      <c r="M41" s="16">
        <f>K41+L41</f>
        <v>7000</v>
      </c>
      <c r="N41" s="27"/>
      <c r="O41" s="15">
        <f t="shared" si="0"/>
        <v>7000</v>
      </c>
      <c r="P41" s="44"/>
      <c r="Q41" s="15">
        <f t="shared" si="1"/>
        <v>7000</v>
      </c>
      <c r="R41" s="27"/>
      <c r="S41" s="15">
        <f t="shared" si="2"/>
        <v>7000</v>
      </c>
      <c r="T41" s="28">
        <v>500</v>
      </c>
      <c r="U41" s="15">
        <f t="shared" si="3"/>
        <v>7500</v>
      </c>
      <c r="V41" s="27"/>
      <c r="W41" s="15">
        <v>7000</v>
      </c>
      <c r="X41" s="27"/>
      <c r="Y41" s="15">
        <f t="shared" si="4"/>
        <v>7000</v>
      </c>
    </row>
    <row r="42" spans="1:25" ht="16.5" customHeight="1">
      <c r="A42" s="17" t="s">
        <v>57</v>
      </c>
      <c r="B42" s="13" t="s">
        <v>58</v>
      </c>
      <c r="C42" s="12">
        <v>4260</v>
      </c>
      <c r="D42" s="13" t="s">
        <v>45</v>
      </c>
      <c r="E42" s="15">
        <v>200000</v>
      </c>
      <c r="F42" s="45"/>
      <c r="G42" s="15">
        <f aca="true" t="shared" si="10" ref="G42:G49">E42+F42</f>
        <v>200000</v>
      </c>
      <c r="H42" s="45"/>
      <c r="I42" s="15">
        <f aca="true" t="shared" si="11" ref="I42:I49">G42+H42</f>
        <v>200000</v>
      </c>
      <c r="J42" s="15"/>
      <c r="K42" s="15">
        <f aca="true" t="shared" si="12" ref="K42:K49">I42+J42</f>
        <v>200000</v>
      </c>
      <c r="L42" s="15"/>
      <c r="M42" s="15">
        <f aca="true" t="shared" si="13" ref="M42:M49">K42+L42</f>
        <v>200000</v>
      </c>
      <c r="N42" s="15">
        <v>500</v>
      </c>
      <c r="O42" s="15">
        <f t="shared" si="0"/>
        <v>200500</v>
      </c>
      <c r="P42" s="13"/>
      <c r="Q42" s="15">
        <f t="shared" si="1"/>
        <v>200500</v>
      </c>
      <c r="R42" s="15"/>
      <c r="S42" s="15">
        <f t="shared" si="2"/>
        <v>200500</v>
      </c>
      <c r="T42" s="15"/>
      <c r="U42" s="15">
        <f t="shared" si="3"/>
        <v>200500</v>
      </c>
      <c r="V42" s="15">
        <v>-100</v>
      </c>
      <c r="W42" s="15">
        <v>162800</v>
      </c>
      <c r="X42" s="15">
        <v>200</v>
      </c>
      <c r="Y42" s="15">
        <f t="shared" si="4"/>
        <v>163000</v>
      </c>
    </row>
    <row r="43" spans="1:25" ht="16.5" customHeight="1">
      <c r="A43" s="17" t="s">
        <v>59</v>
      </c>
      <c r="B43" s="13" t="s">
        <v>60</v>
      </c>
      <c r="C43" s="12">
        <v>4270</v>
      </c>
      <c r="D43" s="13" t="s">
        <v>46</v>
      </c>
      <c r="E43" s="15">
        <v>200000</v>
      </c>
      <c r="F43" s="45">
        <v>-80000</v>
      </c>
      <c r="G43" s="15">
        <f t="shared" si="10"/>
        <v>120000</v>
      </c>
      <c r="H43" s="45"/>
      <c r="I43" s="15">
        <f t="shared" si="11"/>
        <v>120000</v>
      </c>
      <c r="J43" s="15"/>
      <c r="K43" s="15">
        <f t="shared" si="12"/>
        <v>120000</v>
      </c>
      <c r="L43" s="15">
        <v>315000</v>
      </c>
      <c r="M43" s="15">
        <f t="shared" si="13"/>
        <v>435000</v>
      </c>
      <c r="N43" s="15">
        <v>-42219</v>
      </c>
      <c r="O43" s="15">
        <f t="shared" si="0"/>
        <v>392781</v>
      </c>
      <c r="P43" s="13"/>
      <c r="Q43" s="15">
        <f t="shared" si="1"/>
        <v>392781</v>
      </c>
      <c r="R43" s="15">
        <v>-20000</v>
      </c>
      <c r="S43" s="15">
        <f t="shared" si="2"/>
        <v>372781</v>
      </c>
      <c r="T43" s="15">
        <v>-15000</v>
      </c>
      <c r="U43" s="15">
        <f t="shared" si="3"/>
        <v>357781</v>
      </c>
      <c r="V43" s="15">
        <v>-307513</v>
      </c>
      <c r="W43" s="15">
        <v>213000</v>
      </c>
      <c r="X43" s="15"/>
      <c r="Y43" s="15">
        <f t="shared" si="4"/>
        <v>213000</v>
      </c>
    </row>
    <row r="44" spans="1:25" ht="16.5" customHeight="1">
      <c r="A44" s="17"/>
      <c r="B44" s="13"/>
      <c r="C44" s="12">
        <v>4300</v>
      </c>
      <c r="D44" s="46" t="s">
        <v>25</v>
      </c>
      <c r="E44" s="15">
        <v>202000</v>
      </c>
      <c r="F44" s="45">
        <v>-50000</v>
      </c>
      <c r="G44" s="15">
        <f t="shared" si="10"/>
        <v>152000</v>
      </c>
      <c r="H44" s="45"/>
      <c r="I44" s="15">
        <f t="shared" si="11"/>
        <v>152000</v>
      </c>
      <c r="J44" s="15"/>
      <c r="K44" s="15">
        <f t="shared" si="12"/>
        <v>152000</v>
      </c>
      <c r="L44" s="15"/>
      <c r="M44" s="15">
        <f t="shared" si="13"/>
        <v>152000</v>
      </c>
      <c r="N44" s="15">
        <v>-500</v>
      </c>
      <c r="O44" s="15">
        <f t="shared" si="0"/>
        <v>151500</v>
      </c>
      <c r="P44" s="13"/>
      <c r="Q44" s="15">
        <f t="shared" si="1"/>
        <v>151500</v>
      </c>
      <c r="R44" s="15"/>
      <c r="S44" s="15">
        <f t="shared" si="2"/>
        <v>151500</v>
      </c>
      <c r="T44" s="15">
        <v>-500</v>
      </c>
      <c r="U44" s="15">
        <f t="shared" si="3"/>
        <v>151000</v>
      </c>
      <c r="V44" s="15">
        <v>-12387</v>
      </c>
      <c r="W44" s="15">
        <v>145650</v>
      </c>
      <c r="X44" s="15"/>
      <c r="Y44" s="15">
        <f t="shared" si="4"/>
        <v>145650</v>
      </c>
    </row>
    <row r="45" spans="1:25" ht="16.5" customHeight="1">
      <c r="A45" s="17"/>
      <c r="B45" s="13"/>
      <c r="C45" s="12">
        <v>4430</v>
      </c>
      <c r="D45" s="46" t="s">
        <v>49</v>
      </c>
      <c r="E45" s="15">
        <v>10000</v>
      </c>
      <c r="F45" s="45"/>
      <c r="G45" s="15">
        <f t="shared" si="10"/>
        <v>10000</v>
      </c>
      <c r="H45" s="45"/>
      <c r="I45" s="15">
        <f t="shared" si="11"/>
        <v>10000</v>
      </c>
      <c r="J45" s="15"/>
      <c r="K45" s="15">
        <f t="shared" si="12"/>
        <v>10000</v>
      </c>
      <c r="L45" s="15"/>
      <c r="M45" s="15">
        <f t="shared" si="13"/>
        <v>10000</v>
      </c>
      <c r="N45" s="15"/>
      <c r="O45" s="15">
        <f t="shared" si="0"/>
        <v>10000</v>
      </c>
      <c r="P45" s="13"/>
      <c r="Q45" s="15">
        <f t="shared" si="1"/>
        <v>10000</v>
      </c>
      <c r="R45" s="15"/>
      <c r="S45" s="15">
        <f t="shared" si="2"/>
        <v>10000</v>
      </c>
      <c r="T45" s="15"/>
      <c r="U45" s="15">
        <f t="shared" si="3"/>
        <v>10000</v>
      </c>
      <c r="V45" s="15"/>
      <c r="W45" s="15">
        <v>10000</v>
      </c>
      <c r="X45" s="15">
        <v>-200</v>
      </c>
      <c r="Y45" s="15">
        <f t="shared" si="4"/>
        <v>9800</v>
      </c>
    </row>
    <row r="46" spans="1:25" ht="16.5" customHeight="1">
      <c r="A46" s="17"/>
      <c r="B46" s="13"/>
      <c r="C46" s="12">
        <v>4480</v>
      </c>
      <c r="D46" s="13" t="s">
        <v>61</v>
      </c>
      <c r="E46" s="15">
        <v>1000</v>
      </c>
      <c r="F46" s="45"/>
      <c r="G46" s="15">
        <f t="shared" si="10"/>
        <v>1000</v>
      </c>
      <c r="H46" s="45"/>
      <c r="I46" s="15">
        <f t="shared" si="11"/>
        <v>1000</v>
      </c>
      <c r="J46" s="15"/>
      <c r="K46" s="15">
        <f t="shared" si="12"/>
        <v>1000</v>
      </c>
      <c r="L46" s="15"/>
      <c r="M46" s="15">
        <f t="shared" si="13"/>
        <v>1000</v>
      </c>
      <c r="N46" s="15"/>
      <c r="O46" s="15">
        <f t="shared" si="0"/>
        <v>1000</v>
      </c>
      <c r="P46" s="13"/>
      <c r="Q46" s="15">
        <f t="shared" si="1"/>
        <v>1000</v>
      </c>
      <c r="R46" s="15"/>
      <c r="S46" s="15">
        <f t="shared" si="2"/>
        <v>1000</v>
      </c>
      <c r="T46" s="15"/>
      <c r="U46" s="15">
        <f t="shared" si="3"/>
        <v>1000</v>
      </c>
      <c r="V46" s="15"/>
      <c r="W46" s="15">
        <v>1000</v>
      </c>
      <c r="X46" s="15"/>
      <c r="Y46" s="15">
        <f t="shared" si="4"/>
        <v>1000</v>
      </c>
    </row>
    <row r="47" spans="1:25" ht="16.5" customHeight="1">
      <c r="A47" s="13"/>
      <c r="B47" s="13"/>
      <c r="C47" s="12">
        <v>4530</v>
      </c>
      <c r="D47" s="13" t="s">
        <v>62</v>
      </c>
      <c r="E47" s="15">
        <v>10000</v>
      </c>
      <c r="F47" s="45"/>
      <c r="G47" s="15">
        <f t="shared" si="10"/>
        <v>10000</v>
      </c>
      <c r="H47" s="45"/>
      <c r="I47" s="15">
        <f t="shared" si="11"/>
        <v>10000</v>
      </c>
      <c r="J47" s="15"/>
      <c r="K47" s="15">
        <f t="shared" si="12"/>
        <v>10000</v>
      </c>
      <c r="L47" s="15"/>
      <c r="M47" s="15">
        <f t="shared" si="13"/>
        <v>10000</v>
      </c>
      <c r="N47" s="15"/>
      <c r="O47" s="15">
        <f t="shared" si="0"/>
        <v>10000</v>
      </c>
      <c r="P47" s="13"/>
      <c r="Q47" s="15">
        <f t="shared" si="1"/>
        <v>10000</v>
      </c>
      <c r="R47" s="15"/>
      <c r="S47" s="15">
        <f t="shared" si="2"/>
        <v>10000</v>
      </c>
      <c r="T47" s="15"/>
      <c r="U47" s="15">
        <f t="shared" si="3"/>
        <v>10000</v>
      </c>
      <c r="V47" s="15">
        <v>10000</v>
      </c>
      <c r="W47" s="15">
        <v>10000</v>
      </c>
      <c r="X47" s="15"/>
      <c r="Y47" s="15">
        <f t="shared" si="4"/>
        <v>10000</v>
      </c>
    </row>
    <row r="48" spans="1:25" ht="16.5" customHeight="1">
      <c r="A48" s="13"/>
      <c r="B48" s="13"/>
      <c r="C48" s="12">
        <v>4590</v>
      </c>
      <c r="D48" s="47" t="s">
        <v>63</v>
      </c>
      <c r="E48" s="15">
        <v>100000</v>
      </c>
      <c r="F48" s="45">
        <v>-20000</v>
      </c>
      <c r="G48" s="15">
        <f t="shared" si="10"/>
        <v>80000</v>
      </c>
      <c r="H48" s="45"/>
      <c r="I48" s="15">
        <f t="shared" si="11"/>
        <v>80000</v>
      </c>
      <c r="J48" s="15"/>
      <c r="K48" s="15">
        <f t="shared" si="12"/>
        <v>80000</v>
      </c>
      <c r="L48" s="15"/>
      <c r="M48" s="15">
        <f t="shared" si="13"/>
        <v>80000</v>
      </c>
      <c r="N48" s="15"/>
      <c r="O48" s="15">
        <f t="shared" si="0"/>
        <v>80000</v>
      </c>
      <c r="P48" s="13"/>
      <c r="Q48" s="15">
        <f t="shared" si="1"/>
        <v>80000</v>
      </c>
      <c r="R48" s="15"/>
      <c r="S48" s="15">
        <f t="shared" si="2"/>
        <v>80000</v>
      </c>
      <c r="T48" s="15"/>
      <c r="U48" s="15">
        <f t="shared" si="3"/>
        <v>80000</v>
      </c>
      <c r="V48" s="15">
        <v>-60000</v>
      </c>
      <c r="W48" s="15">
        <v>108000</v>
      </c>
      <c r="X48" s="15"/>
      <c r="Y48" s="15">
        <f t="shared" si="4"/>
        <v>108000</v>
      </c>
    </row>
    <row r="49" spans="1:25" ht="16.5" customHeight="1">
      <c r="A49" s="48"/>
      <c r="B49" s="13"/>
      <c r="C49" s="12">
        <v>6050</v>
      </c>
      <c r="D49" s="47" t="s">
        <v>64</v>
      </c>
      <c r="E49" s="15">
        <v>100000</v>
      </c>
      <c r="F49" s="45">
        <v>150000</v>
      </c>
      <c r="G49" s="49">
        <f t="shared" si="10"/>
        <v>250000</v>
      </c>
      <c r="H49" s="45"/>
      <c r="I49" s="49">
        <f t="shared" si="11"/>
        <v>250000</v>
      </c>
      <c r="J49" s="49"/>
      <c r="K49" s="49">
        <f t="shared" si="12"/>
        <v>250000</v>
      </c>
      <c r="L49" s="49">
        <v>45781</v>
      </c>
      <c r="M49" s="49">
        <f t="shared" si="13"/>
        <v>295781</v>
      </c>
      <c r="N49" s="15">
        <v>42219</v>
      </c>
      <c r="O49" s="15">
        <f t="shared" si="0"/>
        <v>338000</v>
      </c>
      <c r="P49" s="13"/>
      <c r="Q49" s="15">
        <f t="shared" si="1"/>
        <v>338000</v>
      </c>
      <c r="R49" s="15">
        <v>20000</v>
      </c>
      <c r="S49" s="15">
        <f t="shared" si="2"/>
        <v>358000</v>
      </c>
      <c r="T49" s="15"/>
      <c r="U49" s="15">
        <f t="shared" si="3"/>
        <v>358000</v>
      </c>
      <c r="V49" s="15"/>
      <c r="W49" s="15">
        <v>300000</v>
      </c>
      <c r="X49" s="15">
        <v>105000</v>
      </c>
      <c r="Y49" s="15">
        <f t="shared" si="4"/>
        <v>405000</v>
      </c>
    </row>
    <row r="50" spans="1:25" s="6" customFormat="1" ht="16.5" customHeight="1">
      <c r="A50" s="24" t="s">
        <v>65</v>
      </c>
      <c r="B50" s="19"/>
      <c r="C50" s="20"/>
      <c r="D50" s="38"/>
      <c r="E50" s="21">
        <f>SUM(E41:E49)</f>
        <v>830000</v>
      </c>
      <c r="F50" s="21">
        <f>SUM(F41:F49)</f>
        <v>0</v>
      </c>
      <c r="G50" s="50">
        <f>SUM(G41:G49)</f>
        <v>830000</v>
      </c>
      <c r="H50" s="21"/>
      <c r="I50" s="50">
        <f>SUM(I41:I49)</f>
        <v>830000</v>
      </c>
      <c r="J50" s="21"/>
      <c r="K50" s="50">
        <f>SUM(K41:K49)</f>
        <v>830000</v>
      </c>
      <c r="L50" s="50">
        <f>SUM(L41:L49)</f>
        <v>360781</v>
      </c>
      <c r="M50" s="50">
        <f>SUM(M41:M49)</f>
        <v>1190781</v>
      </c>
      <c r="N50" s="21">
        <v>0</v>
      </c>
      <c r="O50" s="22">
        <f t="shared" si="0"/>
        <v>1190781</v>
      </c>
      <c r="P50" s="19"/>
      <c r="Q50" s="22">
        <f t="shared" si="1"/>
        <v>1190781</v>
      </c>
      <c r="R50" s="22">
        <v>0</v>
      </c>
      <c r="S50" s="22">
        <f t="shared" si="2"/>
        <v>1190781</v>
      </c>
      <c r="T50" s="22">
        <v>-15000</v>
      </c>
      <c r="U50" s="22">
        <f>SUM(U41:U49)</f>
        <v>1175781</v>
      </c>
      <c r="V50" s="22">
        <f>SUM(V41:V49)</f>
        <v>-370000</v>
      </c>
      <c r="W50" s="22">
        <f>SUM(W41:W49)</f>
        <v>957450</v>
      </c>
      <c r="X50" s="22">
        <f>SUM(X41:X49)</f>
        <v>105000</v>
      </c>
      <c r="Y50" s="22">
        <f t="shared" si="4"/>
        <v>1062450</v>
      </c>
    </row>
    <row r="51" spans="1:25" ht="16.5" customHeight="1">
      <c r="A51" s="25">
        <v>710</v>
      </c>
      <c r="B51" s="26">
        <v>71013</v>
      </c>
      <c r="C51" s="12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15"/>
      <c r="P51" s="13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6.5" customHeight="1">
      <c r="A52" s="17" t="s">
        <v>66</v>
      </c>
      <c r="B52" s="29" t="s">
        <v>67</v>
      </c>
      <c r="C52" s="12">
        <v>4300</v>
      </c>
      <c r="D52" s="13" t="s">
        <v>25</v>
      </c>
      <c r="E52" s="15">
        <v>45000</v>
      </c>
      <c r="F52" s="15">
        <v>-10000</v>
      </c>
      <c r="G52" s="15">
        <f>E52+F52</f>
        <v>35000</v>
      </c>
      <c r="H52" s="15"/>
      <c r="I52" s="15">
        <f>G52+H52</f>
        <v>35000</v>
      </c>
      <c r="J52" s="15"/>
      <c r="K52" s="15">
        <f>I52+J52</f>
        <v>35000</v>
      </c>
      <c r="L52" s="15"/>
      <c r="M52" s="15">
        <f>K52+L52</f>
        <v>35000</v>
      </c>
      <c r="N52" s="15"/>
      <c r="O52" s="15">
        <f t="shared" si="0"/>
        <v>35000</v>
      </c>
      <c r="P52" s="13"/>
      <c r="Q52" s="15">
        <f t="shared" si="1"/>
        <v>35000</v>
      </c>
      <c r="R52" s="15"/>
      <c r="S52" s="15">
        <f t="shared" si="2"/>
        <v>35000</v>
      </c>
      <c r="T52" s="15"/>
      <c r="U52" s="15">
        <f t="shared" si="3"/>
        <v>35000</v>
      </c>
      <c r="V52" s="15"/>
      <c r="W52" s="15">
        <v>33000</v>
      </c>
      <c r="X52" s="15"/>
      <c r="Y52" s="15">
        <f t="shared" si="4"/>
        <v>33000</v>
      </c>
    </row>
    <row r="53" spans="1:25" ht="16.5" customHeight="1">
      <c r="A53" s="17" t="s">
        <v>68</v>
      </c>
      <c r="B53" s="29" t="s">
        <v>69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5"/>
      <c r="O53" s="15"/>
      <c r="P53" s="13"/>
      <c r="Q53" s="15"/>
      <c r="R53" s="15"/>
      <c r="S53" s="15"/>
      <c r="T53" s="15"/>
      <c r="U53" s="15"/>
      <c r="V53" s="15"/>
      <c r="W53" s="15"/>
      <c r="X53" s="15"/>
      <c r="Y53" s="15"/>
    </row>
    <row r="54" spans="1:25" s="6" customFormat="1" ht="16.5" customHeight="1">
      <c r="A54" s="51"/>
      <c r="B54" s="52" t="s">
        <v>70</v>
      </c>
      <c r="C54" s="20"/>
      <c r="D54" s="19"/>
      <c r="E54" s="21">
        <f>E52</f>
        <v>45000</v>
      </c>
      <c r="F54" s="21">
        <f>F52</f>
        <v>-10000</v>
      </c>
      <c r="G54" s="21">
        <f>G52</f>
        <v>35000</v>
      </c>
      <c r="H54" s="21"/>
      <c r="I54" s="21">
        <f>I52</f>
        <v>35000</v>
      </c>
      <c r="J54" s="21"/>
      <c r="K54" s="21">
        <f>K52</f>
        <v>35000</v>
      </c>
      <c r="L54" s="21"/>
      <c r="M54" s="21">
        <f>M52</f>
        <v>35000</v>
      </c>
      <c r="N54" s="21"/>
      <c r="O54" s="22">
        <f t="shared" si="0"/>
        <v>35000</v>
      </c>
      <c r="P54" s="19"/>
      <c r="Q54" s="22">
        <f t="shared" si="1"/>
        <v>35000</v>
      </c>
      <c r="R54" s="22"/>
      <c r="S54" s="22">
        <f t="shared" si="2"/>
        <v>35000</v>
      </c>
      <c r="T54" s="22"/>
      <c r="U54" s="22">
        <f t="shared" si="3"/>
        <v>35000</v>
      </c>
      <c r="V54" s="22"/>
      <c r="W54" s="22">
        <f>SUM(W51:W53)</f>
        <v>33000</v>
      </c>
      <c r="X54" s="22"/>
      <c r="Y54" s="22">
        <f t="shared" si="4"/>
        <v>33000</v>
      </c>
    </row>
    <row r="55" spans="1:25" ht="16.5" customHeight="1">
      <c r="A55" s="17"/>
      <c r="B55" s="26">
        <v>71014</v>
      </c>
      <c r="C55" s="12"/>
      <c r="D55" s="46"/>
      <c r="E55" s="13"/>
      <c r="F55" s="13"/>
      <c r="G55" s="13"/>
      <c r="H55" s="13"/>
      <c r="I55" s="13"/>
      <c r="J55" s="13"/>
      <c r="K55" s="13"/>
      <c r="L55" s="13"/>
      <c r="M55" s="13"/>
      <c r="N55" s="15"/>
      <c r="O55" s="15"/>
      <c r="P55" s="13"/>
      <c r="Q55" s="15"/>
      <c r="R55" s="15"/>
      <c r="S55" s="15"/>
      <c r="T55" s="15"/>
      <c r="U55" s="15">
        <v>0</v>
      </c>
      <c r="V55" s="15">
        <v>600</v>
      </c>
      <c r="W55" s="15"/>
      <c r="X55" s="15"/>
      <c r="Y55" s="15"/>
    </row>
    <row r="56" spans="1:25" ht="16.5" customHeight="1">
      <c r="A56" s="17"/>
      <c r="B56" s="29" t="s">
        <v>71</v>
      </c>
      <c r="C56" s="12">
        <v>4300</v>
      </c>
      <c r="D56" s="13" t="s">
        <v>25</v>
      </c>
      <c r="E56" s="15">
        <v>40000</v>
      </c>
      <c r="F56" s="15">
        <v>7080</v>
      </c>
      <c r="G56" s="15">
        <f>E56+F56</f>
        <v>47080</v>
      </c>
      <c r="H56" s="15"/>
      <c r="I56" s="15">
        <f>G56+H56</f>
        <v>47080</v>
      </c>
      <c r="J56" s="15"/>
      <c r="K56" s="15">
        <f>I56+J56</f>
        <v>47080</v>
      </c>
      <c r="L56" s="15"/>
      <c r="M56" s="15">
        <f>K56+L56</f>
        <v>47080</v>
      </c>
      <c r="N56" s="15"/>
      <c r="O56" s="15">
        <f t="shared" si="0"/>
        <v>47080</v>
      </c>
      <c r="P56" s="15"/>
      <c r="Q56" s="15">
        <f t="shared" si="1"/>
        <v>47080</v>
      </c>
      <c r="R56" s="15"/>
      <c r="S56" s="15">
        <f t="shared" si="2"/>
        <v>47080</v>
      </c>
      <c r="T56" s="15"/>
      <c r="U56" s="15">
        <f t="shared" si="3"/>
        <v>47080</v>
      </c>
      <c r="V56" s="15">
        <v>-600</v>
      </c>
      <c r="W56" s="15">
        <v>40000</v>
      </c>
      <c r="X56" s="15"/>
      <c r="Y56" s="15">
        <f t="shared" si="4"/>
        <v>40000</v>
      </c>
    </row>
    <row r="57" spans="1:25" ht="16.5" customHeight="1">
      <c r="A57" s="17"/>
      <c r="B57" s="29" t="s">
        <v>72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s="6" customFormat="1" ht="16.5" customHeight="1">
      <c r="A58" s="51"/>
      <c r="B58" s="52" t="s">
        <v>73</v>
      </c>
      <c r="C58" s="20"/>
      <c r="D58" s="19"/>
      <c r="E58" s="21">
        <f>E56</f>
        <v>40000</v>
      </c>
      <c r="F58" s="21">
        <f>F56</f>
        <v>7080</v>
      </c>
      <c r="G58" s="21">
        <f>G56</f>
        <v>47080</v>
      </c>
      <c r="H58" s="21"/>
      <c r="I58" s="21">
        <f>I56</f>
        <v>47080</v>
      </c>
      <c r="J58" s="21"/>
      <c r="K58" s="21">
        <f>K56</f>
        <v>47080</v>
      </c>
      <c r="L58" s="21"/>
      <c r="M58" s="21">
        <f>M56</f>
        <v>47080</v>
      </c>
      <c r="N58" s="21"/>
      <c r="O58" s="22">
        <f t="shared" si="0"/>
        <v>47080</v>
      </c>
      <c r="P58" s="21"/>
      <c r="Q58" s="22">
        <f t="shared" si="1"/>
        <v>47080</v>
      </c>
      <c r="R58" s="22"/>
      <c r="S58" s="22">
        <f t="shared" si="2"/>
        <v>47080</v>
      </c>
      <c r="T58" s="22"/>
      <c r="U58" s="22">
        <f t="shared" si="3"/>
        <v>47080</v>
      </c>
      <c r="V58" s="22">
        <v>0</v>
      </c>
      <c r="W58" s="22">
        <f>SUM(W55:W57)</f>
        <v>40000</v>
      </c>
      <c r="X58" s="22"/>
      <c r="Y58" s="22">
        <f t="shared" si="4"/>
        <v>40000</v>
      </c>
    </row>
    <row r="59" spans="1:25" ht="16.5" customHeight="1">
      <c r="A59" s="17"/>
      <c r="B59" s="26">
        <v>71015</v>
      </c>
      <c r="C59" s="12">
        <v>4010</v>
      </c>
      <c r="D59" s="13" t="s">
        <v>38</v>
      </c>
      <c r="E59" s="15">
        <v>49500</v>
      </c>
      <c r="F59" s="15"/>
      <c r="G59" s="15">
        <f>E59+F59</f>
        <v>49500</v>
      </c>
      <c r="H59" s="15"/>
      <c r="I59" s="15">
        <f>G59+H59</f>
        <v>49500</v>
      </c>
      <c r="J59" s="15"/>
      <c r="K59" s="15">
        <f>I59+J59</f>
        <v>49500</v>
      </c>
      <c r="L59" s="15"/>
      <c r="M59" s="15">
        <f>K59+L59</f>
        <v>49500</v>
      </c>
      <c r="N59" s="15"/>
      <c r="O59" s="15">
        <f t="shared" si="0"/>
        <v>49500</v>
      </c>
      <c r="P59" s="15"/>
      <c r="Q59" s="15">
        <f t="shared" si="1"/>
        <v>49500</v>
      </c>
      <c r="R59" s="15">
        <v>-3150</v>
      </c>
      <c r="S59" s="15">
        <f t="shared" si="2"/>
        <v>46350</v>
      </c>
      <c r="T59" s="15">
        <v>2900</v>
      </c>
      <c r="U59" s="15">
        <f t="shared" si="3"/>
        <v>49250</v>
      </c>
      <c r="V59" s="15"/>
      <c r="W59" s="15">
        <v>49500</v>
      </c>
      <c r="X59" s="15"/>
      <c r="Y59" s="15">
        <f t="shared" si="4"/>
        <v>49500</v>
      </c>
    </row>
    <row r="60" spans="1:25" ht="16.5" customHeight="1">
      <c r="A60" s="17"/>
      <c r="B60" s="26"/>
      <c r="C60" s="12">
        <v>4020</v>
      </c>
      <c r="D60" s="13" t="s">
        <v>74</v>
      </c>
      <c r="E60" s="15">
        <v>73000</v>
      </c>
      <c r="F60" s="15"/>
      <c r="G60" s="15">
        <f aca="true" t="shared" si="14" ref="G60:G71">E60+F60</f>
        <v>73000</v>
      </c>
      <c r="H60" s="15"/>
      <c r="I60" s="15">
        <f aca="true" t="shared" si="15" ref="I60:I71">G60+H60</f>
        <v>73000</v>
      </c>
      <c r="J60" s="15"/>
      <c r="K60" s="15">
        <f aca="true" t="shared" si="16" ref="K60:K71">I60+J60</f>
        <v>73000</v>
      </c>
      <c r="L60" s="15"/>
      <c r="M60" s="15">
        <f aca="true" t="shared" si="17" ref="M60:M71">K60+L60</f>
        <v>73000</v>
      </c>
      <c r="N60" s="15"/>
      <c r="O60" s="15">
        <f t="shared" si="0"/>
        <v>73000</v>
      </c>
      <c r="P60" s="15"/>
      <c r="Q60" s="15">
        <f t="shared" si="1"/>
        <v>73000</v>
      </c>
      <c r="R60" s="15"/>
      <c r="S60" s="15">
        <f t="shared" si="2"/>
        <v>73000</v>
      </c>
      <c r="T60" s="15">
        <v>3000</v>
      </c>
      <c r="U60" s="15">
        <f t="shared" si="3"/>
        <v>76000</v>
      </c>
      <c r="V60" s="15"/>
      <c r="W60" s="15">
        <v>101000</v>
      </c>
      <c r="X60" s="15"/>
      <c r="Y60" s="15">
        <f t="shared" si="4"/>
        <v>101000</v>
      </c>
    </row>
    <row r="61" spans="1:25" ht="16.5" customHeight="1">
      <c r="A61" s="17"/>
      <c r="B61" s="29" t="s">
        <v>75</v>
      </c>
      <c r="C61" s="12">
        <v>4040</v>
      </c>
      <c r="D61" s="13" t="s">
        <v>40</v>
      </c>
      <c r="E61" s="15">
        <v>10000</v>
      </c>
      <c r="F61" s="15"/>
      <c r="G61" s="15">
        <f t="shared" si="14"/>
        <v>10000</v>
      </c>
      <c r="H61" s="15"/>
      <c r="I61" s="15">
        <f t="shared" si="15"/>
        <v>10000</v>
      </c>
      <c r="J61" s="15"/>
      <c r="K61" s="15">
        <f t="shared" si="16"/>
        <v>10000</v>
      </c>
      <c r="L61" s="15"/>
      <c r="M61" s="15">
        <f t="shared" si="17"/>
        <v>10000</v>
      </c>
      <c r="N61" s="15">
        <v>-67</v>
      </c>
      <c r="O61" s="15">
        <f t="shared" si="0"/>
        <v>9933</v>
      </c>
      <c r="P61" s="15"/>
      <c r="Q61" s="15">
        <f t="shared" si="1"/>
        <v>9933</v>
      </c>
      <c r="R61" s="15"/>
      <c r="S61" s="15">
        <f t="shared" si="2"/>
        <v>9933</v>
      </c>
      <c r="T61" s="15"/>
      <c r="U61" s="15">
        <f t="shared" si="3"/>
        <v>9933</v>
      </c>
      <c r="V61" s="15"/>
      <c r="W61" s="15">
        <v>9800</v>
      </c>
      <c r="X61" s="15"/>
      <c r="Y61" s="15">
        <f t="shared" si="4"/>
        <v>9800</v>
      </c>
    </row>
    <row r="62" spans="1:25" ht="16.5" customHeight="1">
      <c r="A62" s="17"/>
      <c r="B62" s="29"/>
      <c r="C62" s="12">
        <v>4110</v>
      </c>
      <c r="D62" s="13" t="s">
        <v>41</v>
      </c>
      <c r="E62" s="15">
        <v>24100</v>
      </c>
      <c r="F62" s="15"/>
      <c r="G62" s="15">
        <f t="shared" si="14"/>
        <v>24100</v>
      </c>
      <c r="H62" s="15"/>
      <c r="I62" s="15">
        <f t="shared" si="15"/>
        <v>24100</v>
      </c>
      <c r="J62" s="15"/>
      <c r="K62" s="15">
        <f t="shared" si="16"/>
        <v>24100</v>
      </c>
      <c r="L62" s="15"/>
      <c r="M62" s="15">
        <f t="shared" si="17"/>
        <v>24100</v>
      </c>
      <c r="N62" s="15"/>
      <c r="O62" s="15">
        <f t="shared" si="0"/>
        <v>24100</v>
      </c>
      <c r="P62" s="15"/>
      <c r="Q62" s="15">
        <f t="shared" si="1"/>
        <v>24100</v>
      </c>
      <c r="R62" s="15"/>
      <c r="S62" s="15">
        <f t="shared" si="2"/>
        <v>24100</v>
      </c>
      <c r="T62" s="15"/>
      <c r="U62" s="15">
        <f t="shared" si="3"/>
        <v>24100</v>
      </c>
      <c r="V62" s="15">
        <v>-400</v>
      </c>
      <c r="W62" s="15">
        <v>29700</v>
      </c>
      <c r="X62" s="15"/>
      <c r="Y62" s="15">
        <f t="shared" si="4"/>
        <v>29700</v>
      </c>
    </row>
    <row r="63" spans="1:25" ht="16.5" customHeight="1">
      <c r="A63" s="17"/>
      <c r="B63" s="29"/>
      <c r="C63" s="12">
        <v>4120</v>
      </c>
      <c r="D63" s="46" t="s">
        <v>42</v>
      </c>
      <c r="E63" s="15">
        <v>3200</v>
      </c>
      <c r="F63" s="15"/>
      <c r="G63" s="15">
        <f t="shared" si="14"/>
        <v>3200</v>
      </c>
      <c r="H63" s="15"/>
      <c r="I63" s="15">
        <f t="shared" si="15"/>
        <v>3200</v>
      </c>
      <c r="J63" s="15"/>
      <c r="K63" s="15">
        <f t="shared" si="16"/>
        <v>3200</v>
      </c>
      <c r="L63" s="15"/>
      <c r="M63" s="15">
        <f t="shared" si="17"/>
        <v>3200</v>
      </c>
      <c r="N63" s="15"/>
      <c r="O63" s="15">
        <f t="shared" si="0"/>
        <v>3200</v>
      </c>
      <c r="P63" s="15"/>
      <c r="Q63" s="15">
        <f t="shared" si="1"/>
        <v>3200</v>
      </c>
      <c r="R63" s="15"/>
      <c r="S63" s="15">
        <f t="shared" si="2"/>
        <v>3200</v>
      </c>
      <c r="T63" s="15"/>
      <c r="U63" s="15">
        <f t="shared" si="3"/>
        <v>3200</v>
      </c>
      <c r="V63" s="15"/>
      <c r="W63" s="15">
        <v>4000</v>
      </c>
      <c r="X63" s="15"/>
      <c r="Y63" s="15">
        <f t="shared" si="4"/>
        <v>4000</v>
      </c>
    </row>
    <row r="64" spans="1:25" ht="16.5" customHeight="1">
      <c r="A64" s="17"/>
      <c r="B64" s="29"/>
      <c r="C64" s="12">
        <v>4210</v>
      </c>
      <c r="D64" s="46" t="s">
        <v>44</v>
      </c>
      <c r="E64" s="15">
        <v>5500</v>
      </c>
      <c r="F64" s="15"/>
      <c r="G64" s="15">
        <f t="shared" si="14"/>
        <v>5500</v>
      </c>
      <c r="H64" s="15"/>
      <c r="I64" s="15">
        <f t="shared" si="15"/>
        <v>5500</v>
      </c>
      <c r="J64" s="15">
        <v>-100</v>
      </c>
      <c r="K64" s="15">
        <f t="shared" si="16"/>
        <v>5400</v>
      </c>
      <c r="L64" s="15"/>
      <c r="M64" s="15">
        <f t="shared" si="17"/>
        <v>5400</v>
      </c>
      <c r="N64" s="15">
        <v>-1633</v>
      </c>
      <c r="O64" s="15">
        <f t="shared" si="0"/>
        <v>3767</v>
      </c>
      <c r="P64" s="15">
        <v>500</v>
      </c>
      <c r="Q64" s="15">
        <f t="shared" si="1"/>
        <v>4267</v>
      </c>
      <c r="R64" s="15"/>
      <c r="S64" s="15">
        <f t="shared" si="2"/>
        <v>4267</v>
      </c>
      <c r="T64" s="15"/>
      <c r="U64" s="15">
        <f t="shared" si="3"/>
        <v>4267</v>
      </c>
      <c r="V64" s="15"/>
      <c r="W64" s="15">
        <v>3000</v>
      </c>
      <c r="X64" s="15"/>
      <c r="Y64" s="15">
        <f t="shared" si="4"/>
        <v>3000</v>
      </c>
    </row>
    <row r="65" spans="1:25" ht="16.5" customHeight="1">
      <c r="A65" s="17"/>
      <c r="B65" s="29"/>
      <c r="C65" s="12">
        <v>4260</v>
      </c>
      <c r="D65" s="13" t="s">
        <v>45</v>
      </c>
      <c r="E65" s="15">
        <v>3400</v>
      </c>
      <c r="F65" s="15"/>
      <c r="G65" s="15">
        <f t="shared" si="14"/>
        <v>3400</v>
      </c>
      <c r="H65" s="15"/>
      <c r="I65" s="15">
        <f t="shared" si="15"/>
        <v>3400</v>
      </c>
      <c r="J65" s="15"/>
      <c r="K65" s="15">
        <f t="shared" si="16"/>
        <v>3400</v>
      </c>
      <c r="L65" s="15"/>
      <c r="M65" s="15">
        <f t="shared" si="17"/>
        <v>3400</v>
      </c>
      <c r="N65" s="15"/>
      <c r="O65" s="15">
        <f t="shared" si="0"/>
        <v>3400</v>
      </c>
      <c r="P65" s="15">
        <v>300</v>
      </c>
      <c r="Q65" s="15">
        <f t="shared" si="1"/>
        <v>3700</v>
      </c>
      <c r="R65" s="15">
        <v>900</v>
      </c>
      <c r="S65" s="15">
        <f t="shared" si="2"/>
        <v>4600</v>
      </c>
      <c r="T65" s="15"/>
      <c r="U65" s="15">
        <f t="shared" si="3"/>
        <v>4600</v>
      </c>
      <c r="V65" s="15"/>
      <c r="W65" s="15">
        <v>3400</v>
      </c>
      <c r="X65" s="15"/>
      <c r="Y65" s="15">
        <f t="shared" si="4"/>
        <v>3400</v>
      </c>
    </row>
    <row r="66" spans="1:25" ht="16.5" customHeight="1">
      <c r="A66" s="17"/>
      <c r="B66" s="29"/>
      <c r="C66" s="12">
        <v>4280</v>
      </c>
      <c r="D66" s="46" t="s">
        <v>47</v>
      </c>
      <c r="E66" s="15"/>
      <c r="F66" s="15"/>
      <c r="G66" s="15"/>
      <c r="H66" s="15"/>
      <c r="I66" s="15"/>
      <c r="J66" s="15">
        <v>100</v>
      </c>
      <c r="K66" s="15">
        <f t="shared" si="16"/>
        <v>100</v>
      </c>
      <c r="L66" s="15"/>
      <c r="M66" s="15">
        <f t="shared" si="17"/>
        <v>100</v>
      </c>
      <c r="N66" s="15"/>
      <c r="O66" s="15">
        <f t="shared" si="0"/>
        <v>100</v>
      </c>
      <c r="P66" s="15"/>
      <c r="Q66" s="15">
        <f t="shared" si="1"/>
        <v>100</v>
      </c>
      <c r="R66" s="15">
        <v>200</v>
      </c>
      <c r="S66" s="15">
        <f t="shared" si="2"/>
        <v>300</v>
      </c>
      <c r="T66" s="15"/>
      <c r="U66" s="15">
        <f t="shared" si="3"/>
        <v>300</v>
      </c>
      <c r="V66" s="15"/>
      <c r="W66" s="15">
        <v>100</v>
      </c>
      <c r="X66" s="15"/>
      <c r="Y66" s="15">
        <f t="shared" si="4"/>
        <v>100</v>
      </c>
    </row>
    <row r="67" spans="1:25" ht="16.5" customHeight="1">
      <c r="A67" s="17"/>
      <c r="B67" s="29"/>
      <c r="C67" s="12">
        <v>4300</v>
      </c>
      <c r="D67" s="46" t="s">
        <v>25</v>
      </c>
      <c r="E67" s="15">
        <v>7800</v>
      </c>
      <c r="F67" s="15">
        <v>-3000</v>
      </c>
      <c r="G67" s="15">
        <f t="shared" si="14"/>
        <v>4800</v>
      </c>
      <c r="H67" s="15"/>
      <c r="I67" s="15">
        <f t="shared" si="15"/>
        <v>4800</v>
      </c>
      <c r="J67" s="15"/>
      <c r="K67" s="15">
        <f t="shared" si="16"/>
        <v>4800</v>
      </c>
      <c r="L67" s="15"/>
      <c r="M67" s="15">
        <f t="shared" si="17"/>
        <v>4800</v>
      </c>
      <c r="N67" s="15">
        <v>5500</v>
      </c>
      <c r="O67" s="15">
        <f t="shared" si="0"/>
        <v>10300</v>
      </c>
      <c r="P67" s="15">
        <v>-1500</v>
      </c>
      <c r="Q67" s="15">
        <f t="shared" si="1"/>
        <v>8800</v>
      </c>
      <c r="R67" s="15">
        <v>1050</v>
      </c>
      <c r="S67" s="15">
        <f t="shared" si="2"/>
        <v>9850</v>
      </c>
      <c r="T67" s="15">
        <v>900</v>
      </c>
      <c r="U67" s="15">
        <f t="shared" si="3"/>
        <v>10750</v>
      </c>
      <c r="V67" s="15"/>
      <c r="W67" s="15">
        <v>6000</v>
      </c>
      <c r="X67" s="15"/>
      <c r="Y67" s="15">
        <f t="shared" si="4"/>
        <v>6000</v>
      </c>
    </row>
    <row r="68" spans="1:25" ht="16.5" customHeight="1">
      <c r="A68" s="17"/>
      <c r="B68" s="29"/>
      <c r="C68" s="12">
        <v>4350</v>
      </c>
      <c r="D68" s="46" t="s">
        <v>270</v>
      </c>
      <c r="E68" s="15"/>
      <c r="F68" s="15">
        <v>1000</v>
      </c>
      <c r="G68" s="15">
        <f t="shared" si="14"/>
        <v>1000</v>
      </c>
      <c r="H68" s="15"/>
      <c r="I68" s="15">
        <f t="shared" si="15"/>
        <v>1000</v>
      </c>
      <c r="J68" s="15"/>
      <c r="K68" s="15">
        <f t="shared" si="16"/>
        <v>1000</v>
      </c>
      <c r="L68" s="15"/>
      <c r="M68" s="15">
        <f t="shared" si="17"/>
        <v>1000</v>
      </c>
      <c r="N68" s="15"/>
      <c r="O68" s="15">
        <f t="shared" si="0"/>
        <v>1000</v>
      </c>
      <c r="P68" s="15"/>
      <c r="Q68" s="15">
        <f t="shared" si="1"/>
        <v>1000</v>
      </c>
      <c r="R68" s="15">
        <v>-100</v>
      </c>
      <c r="S68" s="15">
        <f t="shared" si="2"/>
        <v>900</v>
      </c>
      <c r="T68" s="15"/>
      <c r="U68" s="15">
        <f t="shared" si="3"/>
        <v>900</v>
      </c>
      <c r="V68" s="15"/>
      <c r="W68" s="15">
        <v>900</v>
      </c>
      <c r="X68" s="15"/>
      <c r="Y68" s="15">
        <f t="shared" si="4"/>
        <v>900</v>
      </c>
    </row>
    <row r="69" spans="1:25" ht="16.5" customHeight="1">
      <c r="A69" s="17"/>
      <c r="B69" s="29"/>
      <c r="C69" s="12">
        <v>4410</v>
      </c>
      <c r="D69" s="46" t="s">
        <v>48</v>
      </c>
      <c r="E69" s="15">
        <v>4500</v>
      </c>
      <c r="F69" s="15"/>
      <c r="G69" s="15">
        <f t="shared" si="14"/>
        <v>4500</v>
      </c>
      <c r="H69" s="15"/>
      <c r="I69" s="15">
        <f t="shared" si="15"/>
        <v>4500</v>
      </c>
      <c r="J69" s="15"/>
      <c r="K69" s="15">
        <f t="shared" si="16"/>
        <v>4500</v>
      </c>
      <c r="L69" s="15"/>
      <c r="M69" s="15">
        <f t="shared" si="17"/>
        <v>4500</v>
      </c>
      <c r="N69" s="15">
        <v>1200</v>
      </c>
      <c r="O69" s="15">
        <f t="shared" si="0"/>
        <v>5700</v>
      </c>
      <c r="P69" s="15">
        <v>700</v>
      </c>
      <c r="Q69" s="15">
        <f t="shared" si="1"/>
        <v>6400</v>
      </c>
      <c r="R69" s="15">
        <v>1300</v>
      </c>
      <c r="S69" s="15">
        <f t="shared" si="2"/>
        <v>7700</v>
      </c>
      <c r="T69" s="15">
        <v>700</v>
      </c>
      <c r="U69" s="15">
        <f t="shared" si="3"/>
        <v>8400</v>
      </c>
      <c r="V69" s="15">
        <v>400</v>
      </c>
      <c r="W69" s="15">
        <v>7000</v>
      </c>
      <c r="X69" s="15"/>
      <c r="Y69" s="15">
        <f t="shared" si="4"/>
        <v>7000</v>
      </c>
    </row>
    <row r="70" spans="1:25" ht="16.5" customHeight="1">
      <c r="A70" s="17"/>
      <c r="B70" s="29"/>
      <c r="C70" s="12">
        <v>4440</v>
      </c>
      <c r="D70" s="46" t="s">
        <v>50</v>
      </c>
      <c r="E70" s="15">
        <v>3000</v>
      </c>
      <c r="F70" s="15"/>
      <c r="G70" s="15">
        <f t="shared" si="14"/>
        <v>3000</v>
      </c>
      <c r="H70" s="15"/>
      <c r="I70" s="15">
        <f t="shared" si="15"/>
        <v>3000</v>
      </c>
      <c r="J70" s="15"/>
      <c r="K70" s="15">
        <f t="shared" si="16"/>
        <v>3000</v>
      </c>
      <c r="L70" s="15"/>
      <c r="M70" s="15">
        <f t="shared" si="17"/>
        <v>3000</v>
      </c>
      <c r="N70" s="15"/>
      <c r="O70" s="15">
        <f t="shared" si="0"/>
        <v>3000</v>
      </c>
      <c r="P70" s="15"/>
      <c r="Q70" s="15">
        <f t="shared" si="1"/>
        <v>3000</v>
      </c>
      <c r="R70" s="15"/>
      <c r="S70" s="15">
        <f t="shared" si="2"/>
        <v>3000</v>
      </c>
      <c r="T70" s="15"/>
      <c r="U70" s="15">
        <f t="shared" si="3"/>
        <v>3000</v>
      </c>
      <c r="V70" s="15"/>
      <c r="W70" s="15">
        <v>4600</v>
      </c>
      <c r="X70" s="15"/>
      <c r="Y70" s="15">
        <f t="shared" si="4"/>
        <v>4600</v>
      </c>
    </row>
    <row r="71" spans="1:25" ht="16.5" customHeight="1">
      <c r="A71" s="17"/>
      <c r="B71" s="29"/>
      <c r="C71" s="12">
        <v>6060</v>
      </c>
      <c r="D71" s="46" t="s">
        <v>76</v>
      </c>
      <c r="E71" s="15">
        <v>7000</v>
      </c>
      <c r="F71" s="15"/>
      <c r="G71" s="15">
        <f t="shared" si="14"/>
        <v>7000</v>
      </c>
      <c r="H71" s="15"/>
      <c r="I71" s="15">
        <f t="shared" si="15"/>
        <v>7000</v>
      </c>
      <c r="J71" s="15"/>
      <c r="K71" s="15">
        <f t="shared" si="16"/>
        <v>7000</v>
      </c>
      <c r="L71" s="15"/>
      <c r="M71" s="15">
        <f t="shared" si="17"/>
        <v>7000</v>
      </c>
      <c r="N71" s="15"/>
      <c r="O71" s="15">
        <f t="shared" si="0"/>
        <v>7000</v>
      </c>
      <c r="P71" s="15"/>
      <c r="Q71" s="15">
        <f t="shared" si="1"/>
        <v>7000</v>
      </c>
      <c r="R71" s="15"/>
      <c r="S71" s="15">
        <f t="shared" si="2"/>
        <v>7000</v>
      </c>
      <c r="T71" s="15"/>
      <c r="U71" s="15">
        <f t="shared" si="3"/>
        <v>7000</v>
      </c>
      <c r="V71" s="15"/>
      <c r="W71" s="15">
        <v>7000</v>
      </c>
      <c r="X71" s="15"/>
      <c r="Y71" s="15">
        <f t="shared" si="4"/>
        <v>7000</v>
      </c>
    </row>
    <row r="72" spans="1:25" s="6" customFormat="1" ht="16.5" customHeight="1">
      <c r="A72" s="37"/>
      <c r="B72" s="52" t="s">
        <v>77</v>
      </c>
      <c r="C72" s="20"/>
      <c r="D72" s="19"/>
      <c r="E72" s="21">
        <f>SUM(E59:E71)</f>
        <v>191000</v>
      </c>
      <c r="F72" s="21">
        <f>SUM(F59:F71)</f>
        <v>-2000</v>
      </c>
      <c r="G72" s="21">
        <f>SUM(G59:G71)</f>
        <v>189000</v>
      </c>
      <c r="H72" s="21"/>
      <c r="I72" s="21">
        <f>SUM(I59:I71)</f>
        <v>189000</v>
      </c>
      <c r="J72" s="21">
        <f>SUM(J59:J71)</f>
        <v>0</v>
      </c>
      <c r="K72" s="21">
        <f>SUM(K59:K71)</f>
        <v>189000</v>
      </c>
      <c r="L72" s="21"/>
      <c r="M72" s="21">
        <f>SUM(M59:M71)</f>
        <v>189000</v>
      </c>
      <c r="N72" s="21">
        <f>SUM(N59:N71)</f>
        <v>5000</v>
      </c>
      <c r="O72" s="22">
        <f t="shared" si="0"/>
        <v>194000</v>
      </c>
      <c r="P72" s="21">
        <f>SUM(P63:P71)</f>
        <v>0</v>
      </c>
      <c r="Q72" s="22">
        <f t="shared" si="1"/>
        <v>194000</v>
      </c>
      <c r="R72" s="22">
        <f>SUM(R59:R71)</f>
        <v>200</v>
      </c>
      <c r="S72" s="22">
        <f t="shared" si="2"/>
        <v>194200</v>
      </c>
      <c r="T72" s="22">
        <f>SUM(T59:T71)</f>
        <v>7500</v>
      </c>
      <c r="U72" s="22">
        <f t="shared" si="3"/>
        <v>201700</v>
      </c>
      <c r="V72" s="22">
        <v>0</v>
      </c>
      <c r="W72" s="22">
        <f>SUM(W59:W71)</f>
        <v>226000</v>
      </c>
      <c r="X72" s="22"/>
      <c r="Y72" s="22">
        <f t="shared" si="4"/>
        <v>226000</v>
      </c>
    </row>
    <row r="73" spans="1:25" s="6" customFormat="1" ht="18" customHeight="1">
      <c r="A73" s="54" t="s">
        <v>78</v>
      </c>
      <c r="B73" s="55"/>
      <c r="C73" s="56"/>
      <c r="D73" s="52"/>
      <c r="E73" s="21">
        <f aca="true" t="shared" si="18" ref="E73:O73">E72+E58+E54</f>
        <v>276000</v>
      </c>
      <c r="F73" s="21">
        <f t="shared" si="18"/>
        <v>-4920</v>
      </c>
      <c r="G73" s="21">
        <f t="shared" si="18"/>
        <v>271080</v>
      </c>
      <c r="H73" s="21">
        <f t="shared" si="18"/>
        <v>0</v>
      </c>
      <c r="I73" s="21">
        <f t="shared" si="18"/>
        <v>271080</v>
      </c>
      <c r="J73" s="21">
        <f t="shared" si="18"/>
        <v>0</v>
      </c>
      <c r="K73" s="21">
        <f t="shared" si="18"/>
        <v>271080</v>
      </c>
      <c r="L73" s="21">
        <f t="shared" si="18"/>
        <v>0</v>
      </c>
      <c r="M73" s="21">
        <f t="shared" si="18"/>
        <v>271080</v>
      </c>
      <c r="N73" s="21">
        <f t="shared" si="18"/>
        <v>5000</v>
      </c>
      <c r="O73" s="21">
        <f t="shared" si="18"/>
        <v>276080</v>
      </c>
      <c r="P73" s="21"/>
      <c r="Q73" s="22">
        <f t="shared" si="1"/>
        <v>276080</v>
      </c>
      <c r="R73" s="22">
        <v>0</v>
      </c>
      <c r="S73" s="22">
        <f t="shared" si="2"/>
        <v>276080</v>
      </c>
      <c r="T73" s="22">
        <v>7500</v>
      </c>
      <c r="U73" s="22">
        <f>U72+U58+U54</f>
        <v>283780</v>
      </c>
      <c r="V73" s="22">
        <v>0</v>
      </c>
      <c r="W73" s="22">
        <f>W72+W58+W54</f>
        <v>299000</v>
      </c>
      <c r="X73" s="22"/>
      <c r="Y73" s="22">
        <f t="shared" si="4"/>
        <v>299000</v>
      </c>
    </row>
    <row r="74" spans="1:25" ht="16.5" customHeight="1">
      <c r="A74" s="25">
        <v>750</v>
      </c>
      <c r="B74" s="57">
        <v>75011</v>
      </c>
      <c r="C74" s="2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6"/>
      <c r="O74" s="16"/>
      <c r="P74" s="14"/>
      <c r="Q74" s="16"/>
      <c r="R74" s="16"/>
      <c r="S74" s="16"/>
      <c r="T74" s="16"/>
      <c r="U74" s="16"/>
      <c r="V74" s="16"/>
      <c r="W74" s="16"/>
      <c r="X74" s="15"/>
      <c r="Y74" s="15"/>
    </row>
    <row r="75" spans="1:25" ht="16.5" customHeight="1">
      <c r="A75" s="17" t="s">
        <v>79</v>
      </c>
      <c r="B75" s="58" t="s">
        <v>80</v>
      </c>
      <c r="C75" s="30">
        <v>4010</v>
      </c>
      <c r="D75" s="31" t="s">
        <v>38</v>
      </c>
      <c r="E75" s="14"/>
      <c r="F75" s="14"/>
      <c r="G75" s="14"/>
      <c r="H75" s="14"/>
      <c r="I75" s="14"/>
      <c r="J75" s="14"/>
      <c r="K75" s="14"/>
      <c r="L75" s="14"/>
      <c r="M75" s="14"/>
      <c r="N75" s="16"/>
      <c r="O75" s="16"/>
      <c r="P75" s="14"/>
      <c r="Q75" s="16"/>
      <c r="R75" s="16"/>
      <c r="S75" s="16"/>
      <c r="T75" s="16"/>
      <c r="U75" s="34" t="e">
        <f>#REF!+#REF!</f>
        <v>#REF!</v>
      </c>
      <c r="V75" s="16">
        <v>103</v>
      </c>
      <c r="W75" s="32">
        <v>106519</v>
      </c>
      <c r="X75" s="15"/>
      <c r="Y75" s="15">
        <f t="shared" si="4"/>
        <v>106519</v>
      </c>
    </row>
    <row r="76" spans="1:25" ht="16.5" customHeight="1">
      <c r="A76" s="17" t="s">
        <v>81</v>
      </c>
      <c r="B76" s="13"/>
      <c r="C76" s="30">
        <v>4110</v>
      </c>
      <c r="D76" s="31" t="s">
        <v>41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3"/>
      <c r="Q76" s="15"/>
      <c r="R76" s="15"/>
      <c r="S76" s="15"/>
      <c r="T76" s="15"/>
      <c r="U76" s="34" t="e">
        <f>#REF!+#REF!</f>
        <v>#REF!</v>
      </c>
      <c r="V76" s="16">
        <v>-82</v>
      </c>
      <c r="W76" s="32">
        <v>18350</v>
      </c>
      <c r="X76" s="15"/>
      <c r="Y76" s="15">
        <f aca="true" t="shared" si="19" ref="Y76:Y139">W76+X76</f>
        <v>18350</v>
      </c>
    </row>
    <row r="77" spans="1:25" ht="16.5" customHeight="1">
      <c r="A77" s="62"/>
      <c r="B77" s="48"/>
      <c r="C77" s="8">
        <v>4120</v>
      </c>
      <c r="D77" s="31" t="s">
        <v>42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4"/>
      <c r="Q77" s="16"/>
      <c r="R77" s="16"/>
      <c r="S77" s="16"/>
      <c r="T77" s="16"/>
      <c r="U77" s="34" t="e">
        <f>#REF!+#REF!</f>
        <v>#REF!</v>
      </c>
      <c r="V77" s="16">
        <v>-21</v>
      </c>
      <c r="W77" s="32">
        <v>2610</v>
      </c>
      <c r="X77" s="15"/>
      <c r="Y77" s="15">
        <f t="shared" si="19"/>
        <v>2610</v>
      </c>
    </row>
    <row r="78" spans="1:25" s="6" customFormat="1" ht="16.5" customHeight="1">
      <c r="A78" s="51"/>
      <c r="B78" s="19" t="s">
        <v>82</v>
      </c>
      <c r="C78" s="20"/>
      <c r="D78" s="19"/>
      <c r="E78" s="21">
        <f>SUM(E76:E77)</f>
        <v>0</v>
      </c>
      <c r="F78" s="21"/>
      <c r="G78" s="21">
        <f>SUM(G76:G77)</f>
        <v>0</v>
      </c>
      <c r="H78" s="21"/>
      <c r="I78" s="21">
        <f>SUM(I76:I77)</f>
        <v>0</v>
      </c>
      <c r="J78" s="21"/>
      <c r="K78" s="21">
        <f>SUM(K76:K77)</f>
        <v>0</v>
      </c>
      <c r="L78" s="21"/>
      <c r="M78" s="21">
        <f>SUM(M76:M77)</f>
        <v>0</v>
      </c>
      <c r="N78" s="21">
        <f>SUM(N76:N77)</f>
        <v>0</v>
      </c>
      <c r="O78" s="21">
        <f>SUM(O76:O77)</f>
        <v>0</v>
      </c>
      <c r="P78" s="19"/>
      <c r="Q78" s="22">
        <f aca="true" t="shared" si="20" ref="Q78:Q142">O78+P78</f>
        <v>0</v>
      </c>
      <c r="R78" s="22"/>
      <c r="S78" s="22">
        <f aca="true" t="shared" si="21" ref="S78:S142">Q78+R78</f>
        <v>0</v>
      </c>
      <c r="T78" s="22"/>
      <c r="U78" s="22">
        <f aca="true" t="shared" si="22" ref="U78:U142">S78+T78</f>
        <v>0</v>
      </c>
      <c r="V78" s="22">
        <f>SUM(V75:V77)</f>
        <v>0</v>
      </c>
      <c r="W78" s="22">
        <f>SUM(W75:W77)</f>
        <v>127479</v>
      </c>
      <c r="X78" s="22"/>
      <c r="Y78" s="22">
        <f t="shared" si="19"/>
        <v>127479</v>
      </c>
    </row>
    <row r="79" spans="1:25" ht="16.5" customHeight="1">
      <c r="A79" s="17"/>
      <c r="B79" s="57">
        <v>75019</v>
      </c>
      <c r="C79" s="25">
        <v>3030</v>
      </c>
      <c r="D79" s="14" t="s">
        <v>83</v>
      </c>
      <c r="E79" s="16">
        <v>210000</v>
      </c>
      <c r="F79" s="43"/>
      <c r="G79" s="16">
        <f aca="true" t="shared" si="23" ref="G79:G85">E79+F79</f>
        <v>210000</v>
      </c>
      <c r="H79" s="43"/>
      <c r="I79" s="16">
        <f aca="true" t="shared" si="24" ref="I79:I85">G79+H79</f>
        <v>210000</v>
      </c>
      <c r="J79" s="16"/>
      <c r="K79" s="16">
        <f aca="true" t="shared" si="25" ref="K79:K85">I79+J79</f>
        <v>210000</v>
      </c>
      <c r="L79" s="16"/>
      <c r="M79" s="16">
        <f aca="true" t="shared" si="26" ref="M79:M85">K79+L79</f>
        <v>210000</v>
      </c>
      <c r="N79" s="16"/>
      <c r="O79" s="16">
        <f aca="true" t="shared" si="27" ref="O79:O143">M79+N79</f>
        <v>210000</v>
      </c>
      <c r="P79" s="14"/>
      <c r="Q79" s="16">
        <f t="shared" si="20"/>
        <v>210000</v>
      </c>
      <c r="R79" s="16"/>
      <c r="S79" s="16">
        <f t="shared" si="21"/>
        <v>210000</v>
      </c>
      <c r="T79" s="15"/>
      <c r="U79" s="15">
        <f t="shared" si="22"/>
        <v>210000</v>
      </c>
      <c r="V79" s="15"/>
      <c r="W79" s="15">
        <v>222000</v>
      </c>
      <c r="X79" s="15"/>
      <c r="Y79" s="15">
        <f t="shared" si="19"/>
        <v>222000</v>
      </c>
    </row>
    <row r="80" spans="1:25" ht="16.5" customHeight="1">
      <c r="A80" s="17"/>
      <c r="B80" s="29" t="s">
        <v>84</v>
      </c>
      <c r="C80" s="12">
        <v>4170</v>
      </c>
      <c r="D80" s="13" t="s">
        <v>43</v>
      </c>
      <c r="E80" s="15"/>
      <c r="F80" s="45">
        <v>1400</v>
      </c>
      <c r="G80" s="15">
        <f t="shared" si="23"/>
        <v>1400</v>
      </c>
      <c r="H80" s="45"/>
      <c r="I80" s="15">
        <f t="shared" si="24"/>
        <v>1400</v>
      </c>
      <c r="J80" s="15"/>
      <c r="K80" s="15">
        <f t="shared" si="25"/>
        <v>1400</v>
      </c>
      <c r="L80" s="15"/>
      <c r="M80" s="15">
        <f t="shared" si="26"/>
        <v>1400</v>
      </c>
      <c r="N80" s="15"/>
      <c r="O80" s="15">
        <f t="shared" si="27"/>
        <v>1400</v>
      </c>
      <c r="P80" s="13"/>
      <c r="Q80" s="15">
        <f t="shared" si="20"/>
        <v>1400</v>
      </c>
      <c r="R80" s="15"/>
      <c r="S80" s="15">
        <f t="shared" si="21"/>
        <v>1400</v>
      </c>
      <c r="T80" s="15"/>
      <c r="U80" s="15">
        <f t="shared" si="22"/>
        <v>1400</v>
      </c>
      <c r="V80" s="15"/>
      <c r="W80" s="15">
        <v>1500</v>
      </c>
      <c r="X80" s="15"/>
      <c r="Y80" s="15">
        <f t="shared" si="19"/>
        <v>1500</v>
      </c>
    </row>
    <row r="81" spans="1:25" ht="16.5" customHeight="1">
      <c r="A81" s="17"/>
      <c r="B81" s="29"/>
      <c r="C81" s="12">
        <v>4210</v>
      </c>
      <c r="D81" s="46" t="s">
        <v>44</v>
      </c>
      <c r="E81" s="15">
        <v>14000</v>
      </c>
      <c r="F81" s="45"/>
      <c r="G81" s="15">
        <f t="shared" si="23"/>
        <v>14000</v>
      </c>
      <c r="H81" s="45"/>
      <c r="I81" s="15">
        <f t="shared" si="24"/>
        <v>14000</v>
      </c>
      <c r="J81" s="15"/>
      <c r="K81" s="15">
        <f t="shared" si="25"/>
        <v>14000</v>
      </c>
      <c r="L81" s="15"/>
      <c r="M81" s="15">
        <f t="shared" si="26"/>
        <v>14000</v>
      </c>
      <c r="N81" s="15"/>
      <c r="O81" s="15">
        <f t="shared" si="27"/>
        <v>14000</v>
      </c>
      <c r="P81" s="13"/>
      <c r="Q81" s="15">
        <f t="shared" si="20"/>
        <v>14000</v>
      </c>
      <c r="R81" s="15">
        <v>-5000</v>
      </c>
      <c r="S81" s="15">
        <f t="shared" si="21"/>
        <v>9000</v>
      </c>
      <c r="T81" s="13"/>
      <c r="U81" s="15">
        <f t="shared" si="22"/>
        <v>9000</v>
      </c>
      <c r="V81" s="15"/>
      <c r="W81" s="15">
        <v>9000</v>
      </c>
      <c r="X81" s="15"/>
      <c r="Y81" s="15">
        <f t="shared" si="19"/>
        <v>9000</v>
      </c>
    </row>
    <row r="82" spans="1:25" ht="16.5" customHeight="1">
      <c r="A82" s="17"/>
      <c r="B82" s="29"/>
      <c r="C82" s="12">
        <v>4270</v>
      </c>
      <c r="D82" s="46" t="s">
        <v>46</v>
      </c>
      <c r="E82" s="15"/>
      <c r="F82" s="45"/>
      <c r="G82" s="15"/>
      <c r="H82" s="45"/>
      <c r="I82" s="15"/>
      <c r="J82" s="15"/>
      <c r="K82" s="15"/>
      <c r="L82" s="15"/>
      <c r="M82" s="15"/>
      <c r="N82" s="15"/>
      <c r="O82" s="15"/>
      <c r="P82" s="13"/>
      <c r="Q82" s="15"/>
      <c r="R82" s="15"/>
      <c r="S82" s="15"/>
      <c r="T82" s="13"/>
      <c r="U82" s="15">
        <v>0</v>
      </c>
      <c r="V82" s="15">
        <v>600</v>
      </c>
      <c r="W82" s="15">
        <v>500</v>
      </c>
      <c r="X82" s="15"/>
      <c r="Y82" s="15">
        <f t="shared" si="19"/>
        <v>500</v>
      </c>
    </row>
    <row r="83" spans="1:25" ht="16.5" customHeight="1">
      <c r="A83" s="17"/>
      <c r="B83" s="13"/>
      <c r="C83" s="12">
        <v>4300</v>
      </c>
      <c r="D83" s="46" t="s">
        <v>25</v>
      </c>
      <c r="E83" s="15">
        <v>14000</v>
      </c>
      <c r="F83" s="45">
        <v>-1400</v>
      </c>
      <c r="G83" s="15">
        <f t="shared" si="23"/>
        <v>12600</v>
      </c>
      <c r="H83" s="45"/>
      <c r="I83" s="15">
        <f t="shared" si="24"/>
        <v>12600</v>
      </c>
      <c r="J83" s="15"/>
      <c r="K83" s="15">
        <f t="shared" si="25"/>
        <v>12600</v>
      </c>
      <c r="L83" s="15"/>
      <c r="M83" s="15">
        <f t="shared" si="26"/>
        <v>12600</v>
      </c>
      <c r="N83" s="15"/>
      <c r="O83" s="15">
        <f t="shared" si="27"/>
        <v>12600</v>
      </c>
      <c r="P83" s="13"/>
      <c r="Q83" s="15">
        <f t="shared" si="20"/>
        <v>12600</v>
      </c>
      <c r="R83" s="15"/>
      <c r="S83" s="15">
        <f t="shared" si="21"/>
        <v>12600</v>
      </c>
      <c r="T83" s="13"/>
      <c r="U83" s="15">
        <f t="shared" si="22"/>
        <v>12600</v>
      </c>
      <c r="V83" s="15">
        <v>-600</v>
      </c>
      <c r="W83" s="15">
        <v>5000</v>
      </c>
      <c r="X83" s="15"/>
      <c r="Y83" s="15">
        <f t="shared" si="19"/>
        <v>5000</v>
      </c>
    </row>
    <row r="84" spans="1:25" ht="16.5" customHeight="1">
      <c r="A84" s="17"/>
      <c r="B84" s="13"/>
      <c r="C84" s="12">
        <v>4410</v>
      </c>
      <c r="D84" s="46" t="s">
        <v>85</v>
      </c>
      <c r="E84" s="15">
        <v>1000</v>
      </c>
      <c r="F84" s="45"/>
      <c r="G84" s="15">
        <f t="shared" si="23"/>
        <v>1000</v>
      </c>
      <c r="H84" s="45"/>
      <c r="I84" s="15">
        <f t="shared" si="24"/>
        <v>1000</v>
      </c>
      <c r="J84" s="15"/>
      <c r="K84" s="15">
        <f t="shared" si="25"/>
        <v>1000</v>
      </c>
      <c r="L84" s="15"/>
      <c r="M84" s="15">
        <f t="shared" si="26"/>
        <v>1000</v>
      </c>
      <c r="N84" s="15"/>
      <c r="O84" s="15">
        <f t="shared" si="27"/>
        <v>1000</v>
      </c>
      <c r="P84" s="13"/>
      <c r="Q84" s="15">
        <f t="shared" si="20"/>
        <v>1000</v>
      </c>
      <c r="R84" s="15"/>
      <c r="S84" s="15">
        <f t="shared" si="21"/>
        <v>1000</v>
      </c>
      <c r="T84" s="13"/>
      <c r="U84" s="15">
        <f t="shared" si="22"/>
        <v>1000</v>
      </c>
      <c r="V84" s="15"/>
      <c r="W84" s="15">
        <v>1000</v>
      </c>
      <c r="X84" s="15"/>
      <c r="Y84" s="15">
        <f t="shared" si="19"/>
        <v>1000</v>
      </c>
    </row>
    <row r="85" spans="1:25" ht="16.5" customHeight="1">
      <c r="A85" s="17"/>
      <c r="B85" s="13"/>
      <c r="C85" s="12">
        <v>4420</v>
      </c>
      <c r="D85" s="46" t="s">
        <v>86</v>
      </c>
      <c r="E85" s="15">
        <v>1000</v>
      </c>
      <c r="F85" s="45"/>
      <c r="G85" s="49">
        <f t="shared" si="23"/>
        <v>1000</v>
      </c>
      <c r="H85" s="45"/>
      <c r="I85" s="49">
        <f t="shared" si="24"/>
        <v>1000</v>
      </c>
      <c r="J85" s="49"/>
      <c r="K85" s="49">
        <f t="shared" si="25"/>
        <v>1000</v>
      </c>
      <c r="L85" s="49"/>
      <c r="M85" s="49">
        <f t="shared" si="26"/>
        <v>1000</v>
      </c>
      <c r="N85" s="15"/>
      <c r="O85" s="15">
        <f t="shared" si="27"/>
        <v>1000</v>
      </c>
      <c r="P85" s="13"/>
      <c r="Q85" s="15">
        <f t="shared" si="20"/>
        <v>1000</v>
      </c>
      <c r="R85" s="15">
        <v>5000</v>
      </c>
      <c r="S85" s="15">
        <f t="shared" si="21"/>
        <v>6000</v>
      </c>
      <c r="T85" s="13"/>
      <c r="U85" s="15">
        <f t="shared" si="22"/>
        <v>6000</v>
      </c>
      <c r="V85" s="15"/>
      <c r="W85" s="15">
        <v>1000</v>
      </c>
      <c r="X85" s="15"/>
      <c r="Y85" s="15">
        <f t="shared" si="19"/>
        <v>1000</v>
      </c>
    </row>
    <row r="86" spans="1:25" s="6" customFormat="1" ht="16.5" customHeight="1">
      <c r="A86" s="51"/>
      <c r="B86" s="64" t="s">
        <v>87</v>
      </c>
      <c r="C86" s="20"/>
      <c r="D86" s="19"/>
      <c r="E86" s="21">
        <f>SUM(E79:E85)</f>
        <v>240000</v>
      </c>
      <c r="F86" s="21">
        <f>SUM(F79:F85)</f>
        <v>0</v>
      </c>
      <c r="G86" s="50">
        <f>SUM(G79:G85)</f>
        <v>240000</v>
      </c>
      <c r="H86" s="21"/>
      <c r="I86" s="50">
        <f>SUM(I79:I85)</f>
        <v>240000</v>
      </c>
      <c r="J86" s="21"/>
      <c r="K86" s="50">
        <f>SUM(K79:K85)</f>
        <v>240000</v>
      </c>
      <c r="L86" s="21"/>
      <c r="M86" s="50">
        <f>SUM(M79:M85)</f>
        <v>240000</v>
      </c>
      <c r="N86" s="21"/>
      <c r="O86" s="22">
        <f t="shared" si="27"/>
        <v>240000</v>
      </c>
      <c r="P86" s="19"/>
      <c r="Q86" s="22">
        <f t="shared" si="20"/>
        <v>240000</v>
      </c>
      <c r="R86" s="22">
        <v>0</v>
      </c>
      <c r="S86" s="22">
        <f t="shared" si="21"/>
        <v>240000</v>
      </c>
      <c r="T86" s="23"/>
      <c r="U86" s="22">
        <f t="shared" si="22"/>
        <v>240000</v>
      </c>
      <c r="V86" s="22">
        <v>0</v>
      </c>
      <c r="W86" s="22">
        <f>SUM(W79:W85)</f>
        <v>240000</v>
      </c>
      <c r="X86" s="22"/>
      <c r="Y86" s="22">
        <f t="shared" si="19"/>
        <v>240000</v>
      </c>
    </row>
    <row r="87" spans="1:25" s="6" customFormat="1" ht="16.5" customHeight="1">
      <c r="A87" s="51"/>
      <c r="B87" s="25">
        <v>75020</v>
      </c>
      <c r="C87" s="26">
        <v>3020</v>
      </c>
      <c r="D87" s="13" t="s">
        <v>88</v>
      </c>
      <c r="E87" s="27"/>
      <c r="F87" s="27"/>
      <c r="G87" s="27"/>
      <c r="H87" s="27"/>
      <c r="I87" s="27"/>
      <c r="J87" s="15">
        <v>144</v>
      </c>
      <c r="K87" s="15">
        <f>I87+J87</f>
        <v>144</v>
      </c>
      <c r="L87" s="15"/>
      <c r="M87" s="15">
        <f>K87+L87</f>
        <v>144</v>
      </c>
      <c r="N87" s="27"/>
      <c r="O87" s="15">
        <f t="shared" si="27"/>
        <v>144</v>
      </c>
      <c r="P87" s="27"/>
      <c r="Q87" s="15">
        <f t="shared" si="20"/>
        <v>144</v>
      </c>
      <c r="R87" s="27"/>
      <c r="S87" s="15">
        <f t="shared" si="21"/>
        <v>144</v>
      </c>
      <c r="T87" s="27"/>
      <c r="U87" s="15">
        <f t="shared" si="22"/>
        <v>144</v>
      </c>
      <c r="V87" s="28">
        <v>1000</v>
      </c>
      <c r="W87" s="15">
        <v>1000</v>
      </c>
      <c r="X87" s="27"/>
      <c r="Y87" s="15">
        <f t="shared" si="19"/>
        <v>1000</v>
      </c>
    </row>
    <row r="88" spans="1:25" ht="16.5" customHeight="1">
      <c r="A88" s="17"/>
      <c r="B88" s="13" t="s">
        <v>89</v>
      </c>
      <c r="C88" s="26">
        <v>4010</v>
      </c>
      <c r="D88" s="46" t="s">
        <v>38</v>
      </c>
      <c r="E88" s="15">
        <v>2450000</v>
      </c>
      <c r="F88" s="15"/>
      <c r="G88" s="15">
        <f>E88+F88</f>
        <v>2450000</v>
      </c>
      <c r="H88" s="15">
        <v>26000</v>
      </c>
      <c r="I88" s="15">
        <f>G88+H88</f>
        <v>2476000</v>
      </c>
      <c r="J88" s="15">
        <v>8800</v>
      </c>
      <c r="K88" s="15">
        <f>I88+J88</f>
        <v>2484800</v>
      </c>
      <c r="L88" s="15"/>
      <c r="M88" s="15">
        <f>K88+L88</f>
        <v>2484800</v>
      </c>
      <c r="N88" s="15"/>
      <c r="O88" s="15">
        <f t="shared" si="27"/>
        <v>2484800</v>
      </c>
      <c r="P88" s="15"/>
      <c r="Q88" s="15">
        <f t="shared" si="20"/>
        <v>2484800</v>
      </c>
      <c r="R88" s="15"/>
      <c r="S88" s="15">
        <f t="shared" si="21"/>
        <v>2484800</v>
      </c>
      <c r="T88" s="15"/>
      <c r="U88" s="15">
        <f t="shared" si="22"/>
        <v>2484800</v>
      </c>
      <c r="V88" s="15">
        <v>15000</v>
      </c>
      <c r="W88" s="15">
        <v>2787000</v>
      </c>
      <c r="X88" s="15"/>
      <c r="Y88" s="15">
        <f t="shared" si="19"/>
        <v>2787000</v>
      </c>
    </row>
    <row r="89" spans="1:25" ht="16.5" customHeight="1">
      <c r="A89" s="17"/>
      <c r="B89" s="13"/>
      <c r="C89" s="26">
        <v>4040</v>
      </c>
      <c r="D89" s="46" t="s">
        <v>40</v>
      </c>
      <c r="E89" s="15">
        <v>180000</v>
      </c>
      <c r="F89" s="15"/>
      <c r="G89" s="15">
        <f aca="true" t="shared" si="28" ref="G89:G108">E89+F89</f>
        <v>180000</v>
      </c>
      <c r="H89" s="15"/>
      <c r="I89" s="15">
        <f aca="true" t="shared" si="29" ref="I89:I108">G89+H89</f>
        <v>180000</v>
      </c>
      <c r="J89" s="15">
        <v>-8800</v>
      </c>
      <c r="K89" s="15">
        <f aca="true" t="shared" si="30" ref="K89:K108">I89+J89</f>
        <v>171200</v>
      </c>
      <c r="L89" s="15"/>
      <c r="M89" s="15">
        <f aca="true" t="shared" si="31" ref="M89:M108">K89+L89</f>
        <v>171200</v>
      </c>
      <c r="N89" s="15"/>
      <c r="O89" s="15">
        <f t="shared" si="27"/>
        <v>171200</v>
      </c>
      <c r="P89" s="15"/>
      <c r="Q89" s="15">
        <f t="shared" si="20"/>
        <v>171200</v>
      </c>
      <c r="R89" s="15"/>
      <c r="S89" s="15">
        <f t="shared" si="21"/>
        <v>171200</v>
      </c>
      <c r="T89" s="15"/>
      <c r="U89" s="15">
        <f t="shared" si="22"/>
        <v>171200</v>
      </c>
      <c r="V89" s="15"/>
      <c r="W89" s="15">
        <v>183000</v>
      </c>
      <c r="X89" s="15"/>
      <c r="Y89" s="15">
        <f t="shared" si="19"/>
        <v>183000</v>
      </c>
    </row>
    <row r="90" spans="1:25" ht="16.5" customHeight="1">
      <c r="A90" s="17"/>
      <c r="B90" s="13"/>
      <c r="C90" s="26">
        <v>4110</v>
      </c>
      <c r="D90" s="46" t="s">
        <v>41</v>
      </c>
      <c r="E90" s="15">
        <v>420000</v>
      </c>
      <c r="F90" s="15"/>
      <c r="G90" s="15">
        <f t="shared" si="28"/>
        <v>420000</v>
      </c>
      <c r="H90" s="15">
        <v>3200</v>
      </c>
      <c r="I90" s="15">
        <f t="shared" si="29"/>
        <v>423200</v>
      </c>
      <c r="J90" s="15"/>
      <c r="K90" s="15">
        <f t="shared" si="30"/>
        <v>423200</v>
      </c>
      <c r="L90" s="15"/>
      <c r="M90" s="15">
        <f t="shared" si="31"/>
        <v>423200</v>
      </c>
      <c r="N90" s="15"/>
      <c r="O90" s="15">
        <f t="shared" si="27"/>
        <v>423200</v>
      </c>
      <c r="P90" s="15"/>
      <c r="Q90" s="15">
        <f t="shared" si="20"/>
        <v>423200</v>
      </c>
      <c r="R90" s="15"/>
      <c r="S90" s="15">
        <f t="shared" si="21"/>
        <v>423200</v>
      </c>
      <c r="T90" s="15">
        <v>-20000</v>
      </c>
      <c r="U90" s="15">
        <f t="shared" si="22"/>
        <v>403200</v>
      </c>
      <c r="V90" s="15">
        <v>5000</v>
      </c>
      <c r="W90" s="15">
        <v>450000</v>
      </c>
      <c r="X90" s="15"/>
      <c r="Y90" s="15">
        <f t="shared" si="19"/>
        <v>450000</v>
      </c>
    </row>
    <row r="91" spans="1:25" ht="16.5" customHeight="1">
      <c r="A91" s="17"/>
      <c r="B91" s="13"/>
      <c r="C91" s="26">
        <v>4120</v>
      </c>
      <c r="D91" s="46" t="s">
        <v>42</v>
      </c>
      <c r="E91" s="15">
        <v>65000</v>
      </c>
      <c r="F91" s="15"/>
      <c r="G91" s="15">
        <f t="shared" si="28"/>
        <v>65000</v>
      </c>
      <c r="H91" s="15">
        <v>800</v>
      </c>
      <c r="I91" s="15">
        <f t="shared" si="29"/>
        <v>65800</v>
      </c>
      <c r="J91" s="15"/>
      <c r="K91" s="15">
        <f t="shared" si="30"/>
        <v>65800</v>
      </c>
      <c r="L91" s="15"/>
      <c r="M91" s="15">
        <f t="shared" si="31"/>
        <v>65800</v>
      </c>
      <c r="N91" s="15"/>
      <c r="O91" s="15">
        <f t="shared" si="27"/>
        <v>65800</v>
      </c>
      <c r="P91" s="15"/>
      <c r="Q91" s="15">
        <f t="shared" si="20"/>
        <v>65800</v>
      </c>
      <c r="R91" s="15"/>
      <c r="S91" s="15">
        <f t="shared" si="21"/>
        <v>65800</v>
      </c>
      <c r="T91" s="15"/>
      <c r="U91" s="15">
        <f t="shared" si="22"/>
        <v>65800</v>
      </c>
      <c r="V91" s="15"/>
      <c r="W91" s="15">
        <v>70000</v>
      </c>
      <c r="X91" s="15"/>
      <c r="Y91" s="15">
        <f t="shared" si="19"/>
        <v>70000</v>
      </c>
    </row>
    <row r="92" spans="1:25" ht="16.5" customHeight="1">
      <c r="A92" s="17"/>
      <c r="B92" s="13"/>
      <c r="C92" s="26">
        <v>4170</v>
      </c>
      <c r="D92" s="46" t="s">
        <v>43</v>
      </c>
      <c r="E92" s="15">
        <v>5000</v>
      </c>
      <c r="F92" s="15"/>
      <c r="G92" s="15">
        <f t="shared" si="28"/>
        <v>5000</v>
      </c>
      <c r="H92" s="15"/>
      <c r="I92" s="15">
        <f t="shared" si="29"/>
        <v>5000</v>
      </c>
      <c r="J92" s="15"/>
      <c r="K92" s="15">
        <f t="shared" si="30"/>
        <v>5000</v>
      </c>
      <c r="L92" s="15"/>
      <c r="M92" s="15">
        <f t="shared" si="31"/>
        <v>5000</v>
      </c>
      <c r="N92" s="15"/>
      <c r="O92" s="15">
        <f t="shared" si="27"/>
        <v>5000</v>
      </c>
      <c r="P92" s="15"/>
      <c r="Q92" s="15">
        <f t="shared" si="20"/>
        <v>5000</v>
      </c>
      <c r="R92" s="15"/>
      <c r="S92" s="15">
        <f t="shared" si="21"/>
        <v>5000</v>
      </c>
      <c r="T92" s="15"/>
      <c r="U92" s="15">
        <f t="shared" si="22"/>
        <v>5000</v>
      </c>
      <c r="V92" s="15">
        <v>2000</v>
      </c>
      <c r="W92" s="15">
        <v>10000</v>
      </c>
      <c r="X92" s="15"/>
      <c r="Y92" s="15">
        <f t="shared" si="19"/>
        <v>10000</v>
      </c>
    </row>
    <row r="93" spans="1:25" ht="16.5" customHeight="1">
      <c r="A93" s="17"/>
      <c r="B93" s="13"/>
      <c r="C93" s="26">
        <v>4210</v>
      </c>
      <c r="D93" s="46" t="s">
        <v>44</v>
      </c>
      <c r="E93" s="15">
        <v>150000</v>
      </c>
      <c r="F93" s="15"/>
      <c r="G93" s="15">
        <f t="shared" si="28"/>
        <v>150000</v>
      </c>
      <c r="H93" s="15"/>
      <c r="I93" s="15">
        <f t="shared" si="29"/>
        <v>150000</v>
      </c>
      <c r="J93" s="15"/>
      <c r="K93" s="15">
        <f t="shared" si="30"/>
        <v>150000</v>
      </c>
      <c r="L93" s="15"/>
      <c r="M93" s="15">
        <f t="shared" si="31"/>
        <v>150000</v>
      </c>
      <c r="N93" s="15"/>
      <c r="O93" s="15">
        <f t="shared" si="27"/>
        <v>150000</v>
      </c>
      <c r="P93" s="15"/>
      <c r="Q93" s="15">
        <f t="shared" si="20"/>
        <v>150000</v>
      </c>
      <c r="R93" s="15"/>
      <c r="S93" s="15">
        <f t="shared" si="21"/>
        <v>150000</v>
      </c>
      <c r="T93" s="15">
        <v>15000</v>
      </c>
      <c r="U93" s="15">
        <f t="shared" si="22"/>
        <v>165000</v>
      </c>
      <c r="V93" s="15">
        <v>10300</v>
      </c>
      <c r="W93" s="15">
        <v>200000</v>
      </c>
      <c r="X93" s="15"/>
      <c r="Y93" s="15">
        <f t="shared" si="19"/>
        <v>200000</v>
      </c>
    </row>
    <row r="94" spans="1:25" ht="16.5" customHeight="1">
      <c r="A94" s="17"/>
      <c r="B94" s="13"/>
      <c r="C94" s="26">
        <v>4260</v>
      </c>
      <c r="D94" s="46" t="s">
        <v>45</v>
      </c>
      <c r="E94" s="15">
        <v>50000</v>
      </c>
      <c r="F94" s="15"/>
      <c r="G94" s="15">
        <f t="shared" si="28"/>
        <v>50000</v>
      </c>
      <c r="H94" s="15"/>
      <c r="I94" s="15">
        <f t="shared" si="29"/>
        <v>50000</v>
      </c>
      <c r="J94" s="15"/>
      <c r="K94" s="15">
        <f t="shared" si="30"/>
        <v>50000</v>
      </c>
      <c r="L94" s="15"/>
      <c r="M94" s="15">
        <f t="shared" si="31"/>
        <v>50000</v>
      </c>
      <c r="N94" s="15"/>
      <c r="O94" s="15">
        <f t="shared" si="27"/>
        <v>50000</v>
      </c>
      <c r="P94" s="15"/>
      <c r="Q94" s="15">
        <f t="shared" si="20"/>
        <v>50000</v>
      </c>
      <c r="R94" s="15"/>
      <c r="S94" s="15">
        <f t="shared" si="21"/>
        <v>50000</v>
      </c>
      <c r="T94" s="15"/>
      <c r="U94" s="15">
        <f t="shared" si="22"/>
        <v>50000</v>
      </c>
      <c r="V94" s="15"/>
      <c r="W94" s="15">
        <v>50000</v>
      </c>
      <c r="X94" s="15"/>
      <c r="Y94" s="15">
        <f t="shared" si="19"/>
        <v>50000</v>
      </c>
    </row>
    <row r="95" spans="1:25" ht="16.5" customHeight="1">
      <c r="A95" s="17"/>
      <c r="B95" s="13"/>
      <c r="C95" s="26">
        <v>4270</v>
      </c>
      <c r="D95" s="46" t="s">
        <v>46</v>
      </c>
      <c r="E95" s="15">
        <v>50000</v>
      </c>
      <c r="F95" s="15"/>
      <c r="G95" s="15">
        <f t="shared" si="28"/>
        <v>50000</v>
      </c>
      <c r="H95" s="15"/>
      <c r="I95" s="15">
        <f t="shared" si="29"/>
        <v>50000</v>
      </c>
      <c r="J95" s="15">
        <v>65700</v>
      </c>
      <c r="K95" s="15">
        <f t="shared" si="30"/>
        <v>115700</v>
      </c>
      <c r="L95" s="15"/>
      <c r="M95" s="15">
        <f t="shared" si="31"/>
        <v>115700</v>
      </c>
      <c r="N95" s="15"/>
      <c r="O95" s="15">
        <f t="shared" si="27"/>
        <v>115700</v>
      </c>
      <c r="P95" s="15">
        <v>-85000</v>
      </c>
      <c r="Q95" s="15">
        <f t="shared" si="20"/>
        <v>30700</v>
      </c>
      <c r="R95" s="15">
        <v>35000</v>
      </c>
      <c r="S95" s="15">
        <f t="shared" si="21"/>
        <v>65700</v>
      </c>
      <c r="T95" s="15"/>
      <c r="U95" s="15">
        <f t="shared" si="22"/>
        <v>65700</v>
      </c>
      <c r="V95" s="15">
        <v>20000</v>
      </c>
      <c r="W95" s="15">
        <v>100000</v>
      </c>
      <c r="X95" s="15"/>
      <c r="Y95" s="15">
        <f t="shared" si="19"/>
        <v>100000</v>
      </c>
    </row>
    <row r="96" spans="1:25" ht="16.5" customHeight="1">
      <c r="A96" s="17"/>
      <c r="B96" s="13"/>
      <c r="C96" s="26">
        <v>4280</v>
      </c>
      <c r="D96" s="46" t="s">
        <v>47</v>
      </c>
      <c r="E96" s="15">
        <v>5000</v>
      </c>
      <c r="F96" s="15"/>
      <c r="G96" s="15">
        <f t="shared" si="28"/>
        <v>5000</v>
      </c>
      <c r="H96" s="15"/>
      <c r="I96" s="15">
        <f t="shared" si="29"/>
        <v>5000</v>
      </c>
      <c r="J96" s="15"/>
      <c r="K96" s="15">
        <f t="shared" si="30"/>
        <v>5000</v>
      </c>
      <c r="L96" s="15"/>
      <c r="M96" s="15">
        <f t="shared" si="31"/>
        <v>5000</v>
      </c>
      <c r="N96" s="15"/>
      <c r="O96" s="15">
        <f t="shared" si="27"/>
        <v>5000</v>
      </c>
      <c r="P96" s="15"/>
      <c r="Q96" s="15">
        <f t="shared" si="20"/>
        <v>5000</v>
      </c>
      <c r="R96" s="15"/>
      <c r="S96" s="15">
        <f t="shared" si="21"/>
        <v>5000</v>
      </c>
      <c r="T96" s="15"/>
      <c r="U96" s="15">
        <f t="shared" si="22"/>
        <v>5000</v>
      </c>
      <c r="V96" s="15">
        <v>-1000</v>
      </c>
      <c r="W96" s="15">
        <v>6000</v>
      </c>
      <c r="X96" s="15"/>
      <c r="Y96" s="15">
        <f t="shared" si="19"/>
        <v>6000</v>
      </c>
    </row>
    <row r="97" spans="1:25" ht="16.5" customHeight="1">
      <c r="A97" s="17"/>
      <c r="B97" s="13"/>
      <c r="C97" s="26">
        <v>4300</v>
      </c>
      <c r="D97" s="46" t="s">
        <v>25</v>
      </c>
      <c r="E97" s="15">
        <v>1016000</v>
      </c>
      <c r="F97" s="15"/>
      <c r="G97" s="15">
        <f t="shared" si="28"/>
        <v>1016000</v>
      </c>
      <c r="H97" s="15">
        <v>200000</v>
      </c>
      <c r="I97" s="15">
        <f t="shared" si="29"/>
        <v>1216000</v>
      </c>
      <c r="J97" s="15">
        <v>10000</v>
      </c>
      <c r="K97" s="15">
        <f t="shared" si="30"/>
        <v>1226000</v>
      </c>
      <c r="L97" s="15"/>
      <c r="M97" s="15">
        <f t="shared" si="31"/>
        <v>1226000</v>
      </c>
      <c r="N97" s="15"/>
      <c r="O97" s="15">
        <f t="shared" si="27"/>
        <v>1226000</v>
      </c>
      <c r="P97" s="15">
        <v>97000</v>
      </c>
      <c r="Q97" s="15">
        <f t="shared" si="20"/>
        <v>1323000</v>
      </c>
      <c r="R97" s="15"/>
      <c r="S97" s="15">
        <f t="shared" si="21"/>
        <v>1323000</v>
      </c>
      <c r="T97" s="15"/>
      <c r="U97" s="15">
        <f t="shared" si="22"/>
        <v>1323000</v>
      </c>
      <c r="V97" s="15"/>
      <c r="W97" s="15">
        <v>1423524</v>
      </c>
      <c r="X97" s="15"/>
      <c r="Y97" s="15">
        <f t="shared" si="19"/>
        <v>1423524</v>
      </c>
    </row>
    <row r="98" spans="1:25" ht="16.5" customHeight="1">
      <c r="A98" s="17"/>
      <c r="B98" s="13"/>
      <c r="C98" s="26">
        <v>4350</v>
      </c>
      <c r="D98" s="46" t="s">
        <v>270</v>
      </c>
      <c r="E98" s="15">
        <v>15000</v>
      </c>
      <c r="F98" s="15"/>
      <c r="G98" s="15">
        <f t="shared" si="28"/>
        <v>15000</v>
      </c>
      <c r="H98" s="15"/>
      <c r="I98" s="15">
        <f t="shared" si="29"/>
        <v>15000</v>
      </c>
      <c r="J98" s="15"/>
      <c r="K98" s="15">
        <f t="shared" si="30"/>
        <v>15000</v>
      </c>
      <c r="L98" s="15"/>
      <c r="M98" s="15">
        <f t="shared" si="31"/>
        <v>15000</v>
      </c>
      <c r="N98" s="15"/>
      <c r="O98" s="15">
        <f t="shared" si="27"/>
        <v>15000</v>
      </c>
      <c r="P98" s="15"/>
      <c r="Q98" s="15">
        <f t="shared" si="20"/>
        <v>15000</v>
      </c>
      <c r="R98" s="15"/>
      <c r="S98" s="15">
        <f t="shared" si="21"/>
        <v>15000</v>
      </c>
      <c r="T98" s="15"/>
      <c r="U98" s="15">
        <f t="shared" si="22"/>
        <v>15000</v>
      </c>
      <c r="V98" s="15"/>
      <c r="W98" s="15">
        <v>20000</v>
      </c>
      <c r="X98" s="15"/>
      <c r="Y98" s="15">
        <f t="shared" si="19"/>
        <v>20000</v>
      </c>
    </row>
    <row r="99" spans="1:25" ht="16.5" customHeight="1">
      <c r="A99" s="17"/>
      <c r="B99" s="13"/>
      <c r="C99" s="26">
        <v>4410</v>
      </c>
      <c r="D99" s="46" t="s">
        <v>85</v>
      </c>
      <c r="E99" s="15">
        <v>30000</v>
      </c>
      <c r="F99" s="15"/>
      <c r="G99" s="15">
        <f t="shared" si="28"/>
        <v>30000</v>
      </c>
      <c r="H99" s="15"/>
      <c r="I99" s="15">
        <f t="shared" si="29"/>
        <v>30000</v>
      </c>
      <c r="J99" s="15"/>
      <c r="K99" s="15">
        <f t="shared" si="30"/>
        <v>30000</v>
      </c>
      <c r="L99" s="15"/>
      <c r="M99" s="15">
        <f t="shared" si="31"/>
        <v>30000</v>
      </c>
      <c r="N99" s="15"/>
      <c r="O99" s="15">
        <f t="shared" si="27"/>
        <v>30000</v>
      </c>
      <c r="P99" s="15"/>
      <c r="Q99" s="15">
        <f t="shared" si="20"/>
        <v>30000</v>
      </c>
      <c r="R99" s="15"/>
      <c r="S99" s="15">
        <f t="shared" si="21"/>
        <v>30000</v>
      </c>
      <c r="T99" s="15"/>
      <c r="U99" s="15">
        <f t="shared" si="22"/>
        <v>30000</v>
      </c>
      <c r="V99" s="15">
        <v>3000</v>
      </c>
      <c r="W99" s="15">
        <v>35000</v>
      </c>
      <c r="X99" s="15"/>
      <c r="Y99" s="15">
        <f t="shared" si="19"/>
        <v>35000</v>
      </c>
    </row>
    <row r="100" spans="1:25" ht="16.5" customHeight="1">
      <c r="A100" s="17"/>
      <c r="B100" s="13"/>
      <c r="C100" s="26">
        <v>4420</v>
      </c>
      <c r="D100" s="46" t="s">
        <v>86</v>
      </c>
      <c r="E100" s="15">
        <v>1000</v>
      </c>
      <c r="F100" s="15"/>
      <c r="G100" s="15">
        <f t="shared" si="28"/>
        <v>1000</v>
      </c>
      <c r="H100" s="15"/>
      <c r="I100" s="15">
        <f t="shared" si="29"/>
        <v>1000</v>
      </c>
      <c r="J100" s="15">
        <v>-144</v>
      </c>
      <c r="K100" s="15">
        <f t="shared" si="30"/>
        <v>856</v>
      </c>
      <c r="L100" s="15"/>
      <c r="M100" s="15">
        <f t="shared" si="31"/>
        <v>856</v>
      </c>
      <c r="N100" s="15">
        <v>-100</v>
      </c>
      <c r="O100" s="15">
        <f t="shared" si="27"/>
        <v>756</v>
      </c>
      <c r="P100" s="15"/>
      <c r="Q100" s="15">
        <f t="shared" si="20"/>
        <v>756</v>
      </c>
      <c r="R100" s="15"/>
      <c r="S100" s="15">
        <f t="shared" si="21"/>
        <v>756</v>
      </c>
      <c r="T100" s="15"/>
      <c r="U100" s="15">
        <f t="shared" si="22"/>
        <v>756</v>
      </c>
      <c r="V100" s="15"/>
      <c r="W100" s="15">
        <v>1000</v>
      </c>
      <c r="X100" s="15"/>
      <c r="Y100" s="15">
        <f t="shared" si="19"/>
        <v>1000</v>
      </c>
    </row>
    <row r="101" spans="1:25" ht="16.5" customHeight="1">
      <c r="A101" s="17"/>
      <c r="B101" s="13"/>
      <c r="C101" s="26">
        <v>4430</v>
      </c>
      <c r="D101" s="46" t="s">
        <v>90</v>
      </c>
      <c r="E101" s="15">
        <v>10000</v>
      </c>
      <c r="F101" s="15"/>
      <c r="G101" s="15">
        <f t="shared" si="28"/>
        <v>10000</v>
      </c>
      <c r="H101" s="15"/>
      <c r="I101" s="15">
        <f t="shared" si="29"/>
        <v>10000</v>
      </c>
      <c r="J101" s="15"/>
      <c r="K101" s="15">
        <f t="shared" si="30"/>
        <v>10000</v>
      </c>
      <c r="L101" s="15"/>
      <c r="M101" s="15">
        <f t="shared" si="31"/>
        <v>10000</v>
      </c>
      <c r="N101" s="15">
        <v>-1050</v>
      </c>
      <c r="O101" s="15">
        <f t="shared" si="27"/>
        <v>8950</v>
      </c>
      <c r="P101" s="15"/>
      <c r="Q101" s="15">
        <f t="shared" si="20"/>
        <v>8950</v>
      </c>
      <c r="R101" s="15"/>
      <c r="S101" s="15">
        <f t="shared" si="21"/>
        <v>8950</v>
      </c>
      <c r="T101" s="15"/>
      <c r="U101" s="15">
        <f t="shared" si="22"/>
        <v>8950</v>
      </c>
      <c r="V101" s="15"/>
      <c r="W101" s="15">
        <v>10000</v>
      </c>
      <c r="X101" s="15"/>
      <c r="Y101" s="15">
        <f t="shared" si="19"/>
        <v>10000</v>
      </c>
    </row>
    <row r="102" spans="1:25" ht="16.5" customHeight="1">
      <c r="A102" s="17"/>
      <c r="B102" s="13"/>
      <c r="C102" s="26">
        <v>4440</v>
      </c>
      <c r="D102" s="46" t="s">
        <v>50</v>
      </c>
      <c r="E102" s="15">
        <v>53000</v>
      </c>
      <c r="F102" s="15"/>
      <c r="G102" s="15">
        <f t="shared" si="28"/>
        <v>53000</v>
      </c>
      <c r="H102" s="15"/>
      <c r="I102" s="15">
        <f t="shared" si="29"/>
        <v>53000</v>
      </c>
      <c r="J102" s="15"/>
      <c r="K102" s="15">
        <f t="shared" si="30"/>
        <v>53000</v>
      </c>
      <c r="L102" s="15"/>
      <c r="M102" s="15">
        <f t="shared" si="31"/>
        <v>53000</v>
      </c>
      <c r="N102" s="15"/>
      <c r="O102" s="15">
        <f t="shared" si="27"/>
        <v>53000</v>
      </c>
      <c r="P102" s="15">
        <v>6000</v>
      </c>
      <c r="Q102" s="15">
        <f t="shared" si="20"/>
        <v>59000</v>
      </c>
      <c r="R102" s="15"/>
      <c r="S102" s="15">
        <f t="shared" si="21"/>
        <v>59000</v>
      </c>
      <c r="T102" s="15"/>
      <c r="U102" s="15">
        <f t="shared" si="22"/>
        <v>59000</v>
      </c>
      <c r="V102" s="15"/>
      <c r="W102" s="15">
        <v>65000</v>
      </c>
      <c r="X102" s="15"/>
      <c r="Y102" s="15">
        <f t="shared" si="19"/>
        <v>65000</v>
      </c>
    </row>
    <row r="103" spans="1:25" ht="16.5" customHeight="1">
      <c r="A103" s="17"/>
      <c r="B103" s="13"/>
      <c r="C103" s="26">
        <v>4500</v>
      </c>
      <c r="D103" s="13" t="s">
        <v>51</v>
      </c>
      <c r="E103" s="15"/>
      <c r="F103" s="15"/>
      <c r="G103" s="15"/>
      <c r="H103" s="15"/>
      <c r="I103" s="15"/>
      <c r="J103" s="15"/>
      <c r="K103" s="15"/>
      <c r="L103" s="15"/>
      <c r="M103" s="15">
        <v>0</v>
      </c>
      <c r="N103" s="15">
        <v>1050</v>
      </c>
      <c r="O103" s="15">
        <f t="shared" si="27"/>
        <v>1050</v>
      </c>
      <c r="P103" s="15"/>
      <c r="Q103" s="15">
        <f t="shared" si="20"/>
        <v>1050</v>
      </c>
      <c r="R103" s="15"/>
      <c r="S103" s="15">
        <f t="shared" si="21"/>
        <v>1050</v>
      </c>
      <c r="T103" s="15"/>
      <c r="U103" s="15">
        <f t="shared" si="22"/>
        <v>1050</v>
      </c>
      <c r="V103" s="15"/>
      <c r="W103" s="15">
        <v>1500</v>
      </c>
      <c r="X103" s="15"/>
      <c r="Y103" s="15">
        <f t="shared" si="19"/>
        <v>1500</v>
      </c>
    </row>
    <row r="104" spans="1:25" ht="16.5" customHeight="1">
      <c r="A104" s="17"/>
      <c r="B104" s="13"/>
      <c r="C104" s="26">
        <v>4580</v>
      </c>
      <c r="D104" s="46" t="s">
        <v>52</v>
      </c>
      <c r="E104" s="15"/>
      <c r="F104" s="15"/>
      <c r="G104" s="15"/>
      <c r="H104" s="15"/>
      <c r="I104" s="15"/>
      <c r="J104" s="15"/>
      <c r="K104" s="15"/>
      <c r="L104" s="15"/>
      <c r="M104" s="15">
        <v>0</v>
      </c>
      <c r="N104" s="15">
        <v>100</v>
      </c>
      <c r="O104" s="15">
        <f t="shared" si="27"/>
        <v>100</v>
      </c>
      <c r="P104" s="15"/>
      <c r="Q104" s="15">
        <f t="shared" si="20"/>
        <v>100</v>
      </c>
      <c r="R104" s="15"/>
      <c r="S104" s="15">
        <f t="shared" si="21"/>
        <v>100</v>
      </c>
      <c r="T104" s="15"/>
      <c r="U104" s="15">
        <f t="shared" si="22"/>
        <v>100</v>
      </c>
      <c r="V104" s="15"/>
      <c r="W104" s="15">
        <v>100</v>
      </c>
      <c r="X104" s="15"/>
      <c r="Y104" s="15">
        <f t="shared" si="19"/>
        <v>100</v>
      </c>
    </row>
    <row r="105" spans="1:25" ht="16.5" customHeight="1">
      <c r="A105" s="17"/>
      <c r="B105" s="13"/>
      <c r="C105" s="26">
        <v>4590</v>
      </c>
      <c r="D105" s="47" t="s">
        <v>63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>
        <v>5000</v>
      </c>
      <c r="U105" s="15">
        <v>5000</v>
      </c>
      <c r="V105" s="15"/>
      <c r="W105" s="15">
        <v>40000</v>
      </c>
      <c r="X105" s="15"/>
      <c r="Y105" s="15">
        <f t="shared" si="19"/>
        <v>40000</v>
      </c>
    </row>
    <row r="106" spans="1:25" ht="16.5" customHeight="1">
      <c r="A106" s="17"/>
      <c r="B106" s="13"/>
      <c r="C106" s="26">
        <v>4610</v>
      </c>
      <c r="D106" s="46" t="s">
        <v>91</v>
      </c>
      <c r="E106" s="15"/>
      <c r="F106" s="15"/>
      <c r="G106" s="15"/>
      <c r="H106" s="15"/>
      <c r="I106" s="15"/>
      <c r="J106" s="15">
        <v>14300</v>
      </c>
      <c r="K106" s="15">
        <f t="shared" si="30"/>
        <v>14300</v>
      </c>
      <c r="L106" s="15"/>
      <c r="M106" s="15">
        <f t="shared" si="31"/>
        <v>14300</v>
      </c>
      <c r="N106" s="15"/>
      <c r="O106" s="15">
        <f t="shared" si="27"/>
        <v>14300</v>
      </c>
      <c r="P106" s="15"/>
      <c r="Q106" s="15">
        <f t="shared" si="20"/>
        <v>14300</v>
      </c>
      <c r="R106" s="15"/>
      <c r="S106" s="15">
        <f t="shared" si="21"/>
        <v>14300</v>
      </c>
      <c r="T106" s="15"/>
      <c r="U106" s="15">
        <f t="shared" si="22"/>
        <v>14300</v>
      </c>
      <c r="V106" s="15">
        <v>2700</v>
      </c>
      <c r="W106" s="15">
        <v>2000</v>
      </c>
      <c r="X106" s="15"/>
      <c r="Y106" s="15">
        <f t="shared" si="19"/>
        <v>2000</v>
      </c>
    </row>
    <row r="107" spans="1:25" ht="16.5" customHeight="1">
      <c r="A107" s="17"/>
      <c r="B107" s="13"/>
      <c r="C107" s="26">
        <v>6050</v>
      </c>
      <c r="D107" s="65" t="s">
        <v>54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v>0</v>
      </c>
      <c r="P107" s="15">
        <v>100000</v>
      </c>
      <c r="Q107" s="15">
        <f t="shared" si="20"/>
        <v>100000</v>
      </c>
      <c r="R107" s="15">
        <v>-35000</v>
      </c>
      <c r="S107" s="15">
        <f t="shared" si="21"/>
        <v>65000</v>
      </c>
      <c r="T107" s="15"/>
      <c r="U107" s="15">
        <f t="shared" si="22"/>
        <v>65000</v>
      </c>
      <c r="V107" s="15"/>
      <c r="W107" s="15">
        <v>200000</v>
      </c>
      <c r="X107" s="15"/>
      <c r="Y107" s="15">
        <f t="shared" si="19"/>
        <v>200000</v>
      </c>
    </row>
    <row r="108" spans="1:25" ht="16.5" customHeight="1">
      <c r="A108" s="17"/>
      <c r="B108" s="48"/>
      <c r="C108" s="26">
        <v>6060</v>
      </c>
      <c r="D108" s="46" t="s">
        <v>55</v>
      </c>
      <c r="E108" s="15">
        <v>30000</v>
      </c>
      <c r="F108" s="15"/>
      <c r="G108" s="15">
        <f t="shared" si="28"/>
        <v>30000</v>
      </c>
      <c r="H108" s="15"/>
      <c r="I108" s="15">
        <f t="shared" si="29"/>
        <v>30000</v>
      </c>
      <c r="J108" s="15">
        <v>40000</v>
      </c>
      <c r="K108" s="15">
        <f t="shared" si="30"/>
        <v>70000</v>
      </c>
      <c r="L108" s="15"/>
      <c r="M108" s="15">
        <f t="shared" si="31"/>
        <v>70000</v>
      </c>
      <c r="N108" s="15"/>
      <c r="O108" s="15">
        <f t="shared" si="27"/>
        <v>70000</v>
      </c>
      <c r="P108" s="15"/>
      <c r="Q108" s="15">
        <f t="shared" si="20"/>
        <v>70000</v>
      </c>
      <c r="R108" s="15"/>
      <c r="S108" s="15">
        <f t="shared" si="21"/>
        <v>70000</v>
      </c>
      <c r="T108" s="15"/>
      <c r="U108" s="15">
        <f t="shared" si="22"/>
        <v>70000</v>
      </c>
      <c r="V108" s="15"/>
      <c r="W108" s="15">
        <v>170000</v>
      </c>
      <c r="X108" s="15"/>
      <c r="Y108" s="15">
        <f t="shared" si="19"/>
        <v>170000</v>
      </c>
    </row>
    <row r="109" spans="1:25" s="6" customFormat="1" ht="16.5" customHeight="1">
      <c r="A109" s="51"/>
      <c r="B109" s="66" t="s">
        <v>92</v>
      </c>
      <c r="C109" s="67"/>
      <c r="D109" s="19"/>
      <c r="E109" s="21">
        <f>SUM(E88:E108)</f>
        <v>4530000</v>
      </c>
      <c r="F109" s="21"/>
      <c r="G109" s="21">
        <f>SUM(G88:G108)</f>
        <v>4530000</v>
      </c>
      <c r="H109" s="21">
        <f>SUM(H88:H108)</f>
        <v>230000</v>
      </c>
      <c r="I109" s="21">
        <f>SUM(I87:I108)</f>
        <v>4760000</v>
      </c>
      <c r="J109" s="21">
        <f>SUM(J87:J108)</f>
        <v>130000</v>
      </c>
      <c r="K109" s="21">
        <f>SUM(K87:K108)</f>
        <v>4890000</v>
      </c>
      <c r="L109" s="21"/>
      <c r="M109" s="21">
        <f>SUM(M87:M108)</f>
        <v>4890000</v>
      </c>
      <c r="N109" s="21">
        <v>0</v>
      </c>
      <c r="O109" s="22">
        <f t="shared" si="27"/>
        <v>4890000</v>
      </c>
      <c r="P109" s="22">
        <f>SUM(P87:P108)</f>
        <v>118000</v>
      </c>
      <c r="Q109" s="22">
        <f t="shared" si="20"/>
        <v>5008000</v>
      </c>
      <c r="R109" s="22">
        <f>SUM(R87:R108)</f>
        <v>0</v>
      </c>
      <c r="S109" s="22">
        <f t="shared" si="21"/>
        <v>5008000</v>
      </c>
      <c r="T109" s="22">
        <v>0</v>
      </c>
      <c r="U109" s="22">
        <f>SUM(U87:U108)</f>
        <v>5008000</v>
      </c>
      <c r="V109" s="22">
        <f>SUM(V87:V108)</f>
        <v>58000</v>
      </c>
      <c r="W109" s="22">
        <f>SUM(W87:W108)</f>
        <v>5825124</v>
      </c>
      <c r="X109" s="22">
        <f>SUM(X87:X108)</f>
        <v>0</v>
      </c>
      <c r="Y109" s="22">
        <f t="shared" si="19"/>
        <v>5825124</v>
      </c>
    </row>
    <row r="110" spans="1:25" s="6" customFormat="1" ht="16.5" customHeight="1">
      <c r="A110" s="51"/>
      <c r="B110" s="12">
        <v>75045</v>
      </c>
      <c r="C110" s="26">
        <v>4110</v>
      </c>
      <c r="D110" s="13" t="s">
        <v>41</v>
      </c>
      <c r="E110" s="15">
        <v>1150</v>
      </c>
      <c r="F110" s="15"/>
      <c r="G110" s="15">
        <f aca="true" t="shared" si="32" ref="G110:G115">E110+F110</f>
        <v>1150</v>
      </c>
      <c r="H110" s="15"/>
      <c r="I110" s="15">
        <f aca="true" t="shared" si="33" ref="I110:I115">G110+H110</f>
        <v>1150</v>
      </c>
      <c r="J110" s="15">
        <v>-304</v>
      </c>
      <c r="K110" s="15">
        <f aca="true" t="shared" si="34" ref="K110:K115">I110+J110</f>
        <v>846</v>
      </c>
      <c r="L110" s="15"/>
      <c r="M110" s="15">
        <f aca="true" t="shared" si="35" ref="M110:M115">K110+L110</f>
        <v>846</v>
      </c>
      <c r="N110" s="27"/>
      <c r="O110" s="15">
        <f t="shared" si="27"/>
        <v>846</v>
      </c>
      <c r="P110" s="44"/>
      <c r="Q110" s="15">
        <f t="shared" si="20"/>
        <v>846</v>
      </c>
      <c r="R110" s="27"/>
      <c r="S110" s="15">
        <f t="shared" si="21"/>
        <v>846</v>
      </c>
      <c r="T110" s="27"/>
      <c r="U110" s="15">
        <f t="shared" si="22"/>
        <v>846</v>
      </c>
      <c r="V110" s="27"/>
      <c r="W110" s="15">
        <v>850</v>
      </c>
      <c r="X110" s="27"/>
      <c r="Y110" s="15">
        <f t="shared" si="19"/>
        <v>850</v>
      </c>
    </row>
    <row r="111" spans="1:25" s="6" customFormat="1" ht="16.5" customHeight="1">
      <c r="A111" s="51"/>
      <c r="B111" s="13" t="s">
        <v>93</v>
      </c>
      <c r="C111" s="26">
        <v>4120</v>
      </c>
      <c r="D111" s="13" t="s">
        <v>42</v>
      </c>
      <c r="E111" s="15">
        <v>150</v>
      </c>
      <c r="F111" s="15"/>
      <c r="G111" s="15">
        <f t="shared" si="32"/>
        <v>150</v>
      </c>
      <c r="H111" s="15"/>
      <c r="I111" s="15">
        <f t="shared" si="33"/>
        <v>150</v>
      </c>
      <c r="J111" s="15">
        <v>-23</v>
      </c>
      <c r="K111" s="15">
        <f t="shared" si="34"/>
        <v>127</v>
      </c>
      <c r="L111" s="15"/>
      <c r="M111" s="15">
        <f t="shared" si="35"/>
        <v>127</v>
      </c>
      <c r="N111" s="27"/>
      <c r="O111" s="15">
        <f t="shared" si="27"/>
        <v>127</v>
      </c>
      <c r="P111" s="44"/>
      <c r="Q111" s="15">
        <f t="shared" si="20"/>
        <v>127</v>
      </c>
      <c r="R111" s="27"/>
      <c r="S111" s="15">
        <f t="shared" si="21"/>
        <v>127</v>
      </c>
      <c r="T111" s="27"/>
      <c r="U111" s="15">
        <f t="shared" si="22"/>
        <v>127</v>
      </c>
      <c r="V111" s="27"/>
      <c r="W111" s="15">
        <v>130</v>
      </c>
      <c r="X111" s="27"/>
      <c r="Y111" s="15">
        <f t="shared" si="19"/>
        <v>130</v>
      </c>
    </row>
    <row r="112" spans="1:25" s="6" customFormat="1" ht="16.5" customHeight="1">
      <c r="A112" s="51"/>
      <c r="B112" s="13"/>
      <c r="C112" s="26">
        <v>4170</v>
      </c>
      <c r="D112" s="13" t="s">
        <v>43</v>
      </c>
      <c r="E112" s="15"/>
      <c r="F112" s="15">
        <v>9000</v>
      </c>
      <c r="G112" s="15">
        <f t="shared" si="32"/>
        <v>9000</v>
      </c>
      <c r="H112" s="15"/>
      <c r="I112" s="15">
        <f t="shared" si="33"/>
        <v>9000</v>
      </c>
      <c r="J112" s="15">
        <v>530</v>
      </c>
      <c r="K112" s="15">
        <f t="shared" si="34"/>
        <v>9530</v>
      </c>
      <c r="L112" s="15"/>
      <c r="M112" s="15">
        <f t="shared" si="35"/>
        <v>9530</v>
      </c>
      <c r="N112" s="28">
        <v>-750</v>
      </c>
      <c r="O112" s="15">
        <f t="shared" si="27"/>
        <v>8780</v>
      </c>
      <c r="P112" s="44"/>
      <c r="Q112" s="15">
        <f t="shared" si="20"/>
        <v>8780</v>
      </c>
      <c r="R112" s="27"/>
      <c r="S112" s="15">
        <f t="shared" si="21"/>
        <v>8780</v>
      </c>
      <c r="T112" s="44"/>
      <c r="U112" s="15">
        <f t="shared" si="22"/>
        <v>8780</v>
      </c>
      <c r="V112" s="27"/>
      <c r="W112" s="15">
        <v>8800</v>
      </c>
      <c r="X112" s="27"/>
      <c r="Y112" s="15">
        <f t="shared" si="19"/>
        <v>8800</v>
      </c>
    </row>
    <row r="113" spans="1:25" ht="16.5" customHeight="1">
      <c r="A113" s="17"/>
      <c r="B113" s="12"/>
      <c r="C113" s="26">
        <v>4210</v>
      </c>
      <c r="D113" s="46" t="s">
        <v>44</v>
      </c>
      <c r="E113" s="15">
        <v>1500</v>
      </c>
      <c r="F113" s="15"/>
      <c r="G113" s="15">
        <f t="shared" si="32"/>
        <v>1500</v>
      </c>
      <c r="H113" s="15"/>
      <c r="I113" s="15">
        <f t="shared" si="33"/>
        <v>1500</v>
      </c>
      <c r="J113" s="15">
        <v>-185</v>
      </c>
      <c r="K113" s="15">
        <f t="shared" si="34"/>
        <v>1315</v>
      </c>
      <c r="L113" s="15"/>
      <c r="M113" s="15">
        <f t="shared" si="35"/>
        <v>1315</v>
      </c>
      <c r="N113" s="15"/>
      <c r="O113" s="15">
        <f t="shared" si="27"/>
        <v>1315</v>
      </c>
      <c r="P113" s="13"/>
      <c r="Q113" s="15">
        <f t="shared" si="20"/>
        <v>1315</v>
      </c>
      <c r="R113" s="15"/>
      <c r="S113" s="15">
        <f t="shared" si="21"/>
        <v>1315</v>
      </c>
      <c r="T113" s="13"/>
      <c r="U113" s="15">
        <f t="shared" si="22"/>
        <v>1315</v>
      </c>
      <c r="V113" s="15"/>
      <c r="W113" s="15">
        <v>1300</v>
      </c>
      <c r="X113" s="15"/>
      <c r="Y113" s="15">
        <f t="shared" si="19"/>
        <v>1300</v>
      </c>
    </row>
    <row r="114" spans="1:25" ht="16.5" customHeight="1">
      <c r="A114" s="17"/>
      <c r="B114" s="13"/>
      <c r="C114" s="26">
        <v>4300</v>
      </c>
      <c r="D114" s="46" t="s">
        <v>25</v>
      </c>
      <c r="E114" s="15">
        <v>12250</v>
      </c>
      <c r="F114" s="15">
        <v>-9000</v>
      </c>
      <c r="G114" s="15">
        <f t="shared" si="32"/>
        <v>3250</v>
      </c>
      <c r="H114" s="15"/>
      <c r="I114" s="15">
        <f t="shared" si="33"/>
        <v>3250</v>
      </c>
      <c r="J114" s="15">
        <v>221</v>
      </c>
      <c r="K114" s="15">
        <f t="shared" si="34"/>
        <v>3471</v>
      </c>
      <c r="L114" s="15"/>
      <c r="M114" s="15">
        <f t="shared" si="35"/>
        <v>3471</v>
      </c>
      <c r="N114" s="15">
        <v>844</v>
      </c>
      <c r="O114" s="15">
        <f t="shared" si="27"/>
        <v>4315</v>
      </c>
      <c r="P114" s="13"/>
      <c r="Q114" s="15">
        <f t="shared" si="20"/>
        <v>4315</v>
      </c>
      <c r="R114" s="15"/>
      <c r="S114" s="15">
        <f t="shared" si="21"/>
        <v>4315</v>
      </c>
      <c r="T114" s="13"/>
      <c r="U114" s="15">
        <f t="shared" si="22"/>
        <v>4315</v>
      </c>
      <c r="V114" s="15">
        <v>-487</v>
      </c>
      <c r="W114" s="15">
        <v>4300</v>
      </c>
      <c r="X114" s="15"/>
      <c r="Y114" s="15">
        <f t="shared" si="19"/>
        <v>4300</v>
      </c>
    </row>
    <row r="115" spans="1:25" ht="16.5" customHeight="1">
      <c r="A115" s="17"/>
      <c r="B115" s="48"/>
      <c r="C115" s="26">
        <v>4410</v>
      </c>
      <c r="D115" s="46" t="s">
        <v>85</v>
      </c>
      <c r="E115" s="49">
        <v>950</v>
      </c>
      <c r="F115" s="49"/>
      <c r="G115" s="15">
        <f t="shared" si="32"/>
        <v>950</v>
      </c>
      <c r="H115" s="49"/>
      <c r="I115" s="15">
        <f t="shared" si="33"/>
        <v>950</v>
      </c>
      <c r="J115" s="49">
        <v>-239</v>
      </c>
      <c r="K115" s="15">
        <f t="shared" si="34"/>
        <v>711</v>
      </c>
      <c r="L115" s="49"/>
      <c r="M115" s="15">
        <f t="shared" si="35"/>
        <v>711</v>
      </c>
      <c r="N115" s="15">
        <v>-94</v>
      </c>
      <c r="O115" s="15">
        <f t="shared" si="27"/>
        <v>617</v>
      </c>
      <c r="P115" s="13"/>
      <c r="Q115" s="15">
        <f t="shared" si="20"/>
        <v>617</v>
      </c>
      <c r="R115" s="15"/>
      <c r="S115" s="15">
        <f t="shared" si="21"/>
        <v>617</v>
      </c>
      <c r="T115" s="13"/>
      <c r="U115" s="15">
        <f t="shared" si="22"/>
        <v>617</v>
      </c>
      <c r="V115" s="15"/>
      <c r="W115" s="15">
        <v>620</v>
      </c>
      <c r="X115" s="15"/>
      <c r="Y115" s="15">
        <f t="shared" si="19"/>
        <v>620</v>
      </c>
    </row>
    <row r="116" spans="1:25" s="6" customFormat="1" ht="16.5" customHeight="1">
      <c r="A116" s="51"/>
      <c r="B116" s="19" t="s">
        <v>94</v>
      </c>
      <c r="C116" s="20"/>
      <c r="D116" s="19"/>
      <c r="E116" s="21">
        <f>SUM(E110:E115)</f>
        <v>16000</v>
      </c>
      <c r="F116" s="21">
        <f>SUM(F110:F115)</f>
        <v>0</v>
      </c>
      <c r="G116" s="21">
        <f>SUM(G110:G115)</f>
        <v>16000</v>
      </c>
      <c r="H116" s="21"/>
      <c r="I116" s="21">
        <f>SUM(I110:I115)</f>
        <v>16000</v>
      </c>
      <c r="J116" s="21">
        <f>SUM(J110:J115)</f>
        <v>0</v>
      </c>
      <c r="K116" s="21">
        <f>SUM(K110:K115)</f>
        <v>16000</v>
      </c>
      <c r="L116" s="21"/>
      <c r="M116" s="21">
        <f>SUM(M110:M115)</f>
        <v>16000</v>
      </c>
      <c r="N116" s="21">
        <f>SUM(N110:N115)</f>
        <v>0</v>
      </c>
      <c r="O116" s="21">
        <f>SUM(O110:O115)</f>
        <v>16000</v>
      </c>
      <c r="P116" s="19"/>
      <c r="Q116" s="22">
        <f t="shared" si="20"/>
        <v>16000</v>
      </c>
      <c r="R116" s="22"/>
      <c r="S116" s="22">
        <f t="shared" si="21"/>
        <v>16000</v>
      </c>
      <c r="T116" s="23"/>
      <c r="U116" s="22">
        <f t="shared" si="22"/>
        <v>16000</v>
      </c>
      <c r="V116" s="22">
        <v>-487</v>
      </c>
      <c r="W116" s="22">
        <f>SUM(W110:W115)</f>
        <v>16000</v>
      </c>
      <c r="X116" s="22"/>
      <c r="Y116" s="22">
        <f t="shared" si="19"/>
        <v>16000</v>
      </c>
    </row>
    <row r="117" spans="1:25" s="6" customFormat="1" ht="16.5" customHeight="1">
      <c r="A117" s="51"/>
      <c r="B117" s="25">
        <v>75095</v>
      </c>
      <c r="C117" s="68"/>
      <c r="D117" s="14"/>
      <c r="E117" s="16"/>
      <c r="F117" s="16"/>
      <c r="G117" s="16"/>
      <c r="H117" s="16"/>
      <c r="I117" s="16"/>
      <c r="J117" s="16"/>
      <c r="K117" s="16"/>
      <c r="L117" s="16"/>
      <c r="M117" s="16"/>
      <c r="N117" s="27"/>
      <c r="O117" s="15"/>
      <c r="P117" s="44"/>
      <c r="Q117" s="15"/>
      <c r="R117" s="27"/>
      <c r="S117" s="15"/>
      <c r="T117" s="44"/>
      <c r="U117" s="15"/>
      <c r="V117" s="27"/>
      <c r="W117" s="15"/>
      <c r="X117" s="27"/>
      <c r="Y117" s="15"/>
    </row>
    <row r="118" spans="1:25" s="6" customFormat="1" ht="16.5" customHeight="1">
      <c r="A118" s="51"/>
      <c r="B118" s="48" t="s">
        <v>95</v>
      </c>
      <c r="C118" s="69">
        <v>4300</v>
      </c>
      <c r="D118" s="48" t="s">
        <v>25</v>
      </c>
      <c r="E118" s="49">
        <v>19000</v>
      </c>
      <c r="F118" s="49"/>
      <c r="G118" s="49">
        <f>E118+F118</f>
        <v>19000</v>
      </c>
      <c r="H118" s="49"/>
      <c r="I118" s="49">
        <f>G118+H118</f>
        <v>19000</v>
      </c>
      <c r="J118" s="49"/>
      <c r="K118" s="49">
        <f>I118+J118</f>
        <v>19000</v>
      </c>
      <c r="L118" s="49"/>
      <c r="M118" s="49">
        <f>K118+L118</f>
        <v>19000</v>
      </c>
      <c r="N118" s="27"/>
      <c r="O118" s="15">
        <f t="shared" si="27"/>
        <v>19000</v>
      </c>
      <c r="P118" s="44"/>
      <c r="Q118" s="15">
        <f t="shared" si="20"/>
        <v>19000</v>
      </c>
      <c r="R118" s="27"/>
      <c r="S118" s="15">
        <f t="shared" si="21"/>
        <v>19000</v>
      </c>
      <c r="T118" s="44"/>
      <c r="U118" s="15">
        <f t="shared" si="22"/>
        <v>19000</v>
      </c>
      <c r="V118" s="27"/>
      <c r="W118" s="15">
        <v>20000</v>
      </c>
      <c r="X118" s="27"/>
      <c r="Y118" s="15">
        <f t="shared" si="19"/>
        <v>20000</v>
      </c>
    </row>
    <row r="119" spans="1:25" s="6" customFormat="1" ht="16.5" customHeight="1">
      <c r="A119" s="37"/>
      <c r="B119" s="19" t="s">
        <v>96</v>
      </c>
      <c r="C119" s="20"/>
      <c r="D119" s="19"/>
      <c r="E119" s="21">
        <f>E118</f>
        <v>19000</v>
      </c>
      <c r="F119" s="21"/>
      <c r="G119" s="21">
        <f>G118</f>
        <v>19000</v>
      </c>
      <c r="H119" s="21"/>
      <c r="I119" s="21">
        <f>I118</f>
        <v>19000</v>
      </c>
      <c r="J119" s="21"/>
      <c r="K119" s="21">
        <f>K118</f>
        <v>19000</v>
      </c>
      <c r="L119" s="21"/>
      <c r="M119" s="21">
        <f>M118</f>
        <v>19000</v>
      </c>
      <c r="N119" s="21"/>
      <c r="O119" s="22">
        <f t="shared" si="27"/>
        <v>19000</v>
      </c>
      <c r="P119" s="19"/>
      <c r="Q119" s="22">
        <f t="shared" si="20"/>
        <v>19000</v>
      </c>
      <c r="R119" s="22"/>
      <c r="S119" s="22">
        <f t="shared" si="21"/>
        <v>19000</v>
      </c>
      <c r="T119" s="23"/>
      <c r="U119" s="22">
        <f t="shared" si="22"/>
        <v>19000</v>
      </c>
      <c r="V119" s="22"/>
      <c r="W119" s="22">
        <f>SUM(W117:W118)</f>
        <v>20000</v>
      </c>
      <c r="X119" s="22"/>
      <c r="Y119" s="22">
        <f t="shared" si="19"/>
        <v>20000</v>
      </c>
    </row>
    <row r="120" spans="1:25" s="6" customFormat="1" ht="18.75" customHeight="1">
      <c r="A120" s="18" t="s">
        <v>97</v>
      </c>
      <c r="B120" s="19"/>
      <c r="C120" s="20"/>
      <c r="D120" s="19"/>
      <c r="E120" s="50">
        <f aca="true" t="shared" si="36" ref="E120:M120">E119+E116+E109+E86+E78</f>
        <v>4805000</v>
      </c>
      <c r="F120" s="50">
        <f t="shared" si="36"/>
        <v>0</v>
      </c>
      <c r="G120" s="50">
        <f t="shared" si="36"/>
        <v>4805000</v>
      </c>
      <c r="H120" s="50">
        <f t="shared" si="36"/>
        <v>230000</v>
      </c>
      <c r="I120" s="50">
        <f t="shared" si="36"/>
        <v>5035000</v>
      </c>
      <c r="J120" s="50">
        <f t="shared" si="36"/>
        <v>130000</v>
      </c>
      <c r="K120" s="21">
        <f t="shared" si="36"/>
        <v>5165000</v>
      </c>
      <c r="L120" s="21">
        <f t="shared" si="36"/>
        <v>0</v>
      </c>
      <c r="M120" s="21">
        <f t="shared" si="36"/>
        <v>5165000</v>
      </c>
      <c r="N120" s="21">
        <f>N119+N116+N109+N86+N78</f>
        <v>0</v>
      </c>
      <c r="O120" s="21">
        <f>O119+O116+O109+O86+O78</f>
        <v>5165000</v>
      </c>
      <c r="P120" s="21">
        <f>P119+P116+P109+P86+P78</f>
        <v>118000</v>
      </c>
      <c r="Q120" s="21">
        <f>Q119+Q116+Q109+Q86+Q78</f>
        <v>5283000</v>
      </c>
      <c r="R120" s="22">
        <v>0</v>
      </c>
      <c r="S120" s="22">
        <f t="shared" si="21"/>
        <v>5283000</v>
      </c>
      <c r="T120" s="23"/>
      <c r="U120" s="22">
        <f>U119+U116+U109+U86+U78</f>
        <v>5283000</v>
      </c>
      <c r="V120" s="22">
        <f>V119+V116+V109+V86+V78</f>
        <v>57513</v>
      </c>
      <c r="W120" s="22">
        <f>W119+W116+W109+W86+W78</f>
        <v>6228603</v>
      </c>
      <c r="X120" s="22">
        <f>X119+X116+X109+X86+X78</f>
        <v>0</v>
      </c>
      <c r="Y120" s="22">
        <f t="shared" si="19"/>
        <v>6228603</v>
      </c>
    </row>
    <row r="121" spans="1:25" s="6" customFormat="1" ht="16.5" customHeight="1">
      <c r="A121" s="25">
        <v>754</v>
      </c>
      <c r="B121" s="26">
        <v>75404</v>
      </c>
      <c r="C121" s="12">
        <v>3000</v>
      </c>
      <c r="D121" s="29" t="s">
        <v>98</v>
      </c>
      <c r="E121" s="27"/>
      <c r="F121" s="70"/>
      <c r="G121" s="27"/>
      <c r="H121" s="70"/>
      <c r="I121" s="27"/>
      <c r="J121" s="27"/>
      <c r="K121" s="27"/>
      <c r="L121" s="15">
        <v>20000</v>
      </c>
      <c r="M121" s="15">
        <f>K121+L121</f>
        <v>20000</v>
      </c>
      <c r="N121" s="27"/>
      <c r="O121" s="15">
        <f t="shared" si="27"/>
        <v>20000</v>
      </c>
      <c r="P121" s="44"/>
      <c r="Q121" s="15">
        <f t="shared" si="20"/>
        <v>20000</v>
      </c>
      <c r="R121" s="27"/>
      <c r="S121" s="15">
        <f t="shared" si="21"/>
        <v>20000</v>
      </c>
      <c r="T121" s="28">
        <v>20000</v>
      </c>
      <c r="U121" s="15">
        <f t="shared" si="22"/>
        <v>40000</v>
      </c>
      <c r="V121" s="27"/>
      <c r="W121" s="15">
        <v>20000</v>
      </c>
      <c r="X121" s="28">
        <v>-20000</v>
      </c>
      <c r="Y121" s="15">
        <v>0</v>
      </c>
    </row>
    <row r="122" spans="1:25" s="6" customFormat="1" ht="16.5" customHeight="1">
      <c r="A122" s="17" t="s">
        <v>99</v>
      </c>
      <c r="B122" s="29" t="s">
        <v>100</v>
      </c>
      <c r="C122" s="130">
        <v>6170</v>
      </c>
      <c r="D122" s="29" t="s">
        <v>98</v>
      </c>
      <c r="E122" s="27"/>
      <c r="F122" s="70"/>
      <c r="G122" s="27"/>
      <c r="H122" s="70"/>
      <c r="I122" s="27"/>
      <c r="J122" s="27"/>
      <c r="K122" s="27"/>
      <c r="L122" s="27"/>
      <c r="M122" s="27"/>
      <c r="N122" s="27"/>
      <c r="O122" s="15"/>
      <c r="P122" s="44"/>
      <c r="Q122" s="15"/>
      <c r="R122" s="27"/>
      <c r="S122" s="15"/>
      <c r="T122" s="27"/>
      <c r="U122" s="15"/>
      <c r="V122" s="27"/>
      <c r="W122" s="15">
        <v>0</v>
      </c>
      <c r="X122" s="28">
        <v>20000</v>
      </c>
      <c r="Y122" s="15">
        <f t="shared" si="19"/>
        <v>20000</v>
      </c>
    </row>
    <row r="123" spans="1:25" s="6" customFormat="1" ht="16.5" customHeight="1">
      <c r="A123" s="17" t="s">
        <v>101</v>
      </c>
      <c r="B123" s="61" t="s">
        <v>102</v>
      </c>
      <c r="C123" s="72"/>
      <c r="D123" s="142" t="s">
        <v>274</v>
      </c>
      <c r="E123" s="27"/>
      <c r="F123" s="70"/>
      <c r="G123" s="27"/>
      <c r="H123" s="70"/>
      <c r="I123" s="27"/>
      <c r="J123" s="27"/>
      <c r="K123" s="27"/>
      <c r="L123" s="27"/>
      <c r="M123" s="27"/>
      <c r="N123" s="27"/>
      <c r="O123" s="15"/>
      <c r="P123" s="44"/>
      <c r="Q123" s="15"/>
      <c r="R123" s="27"/>
      <c r="S123" s="15"/>
      <c r="T123" s="27"/>
      <c r="U123" s="15"/>
      <c r="V123" s="27"/>
      <c r="W123" s="15"/>
      <c r="X123" s="28"/>
      <c r="Y123" s="15"/>
    </row>
    <row r="124" spans="1:25" s="6" customFormat="1" ht="16.5" customHeight="1">
      <c r="A124" s="17" t="s">
        <v>103</v>
      </c>
      <c r="B124" s="52" t="s">
        <v>104</v>
      </c>
      <c r="C124" s="20"/>
      <c r="D124" s="19"/>
      <c r="E124" s="27"/>
      <c r="F124" s="70"/>
      <c r="G124" s="27"/>
      <c r="H124" s="70"/>
      <c r="I124" s="27"/>
      <c r="J124" s="27"/>
      <c r="K124" s="21"/>
      <c r="L124" s="21">
        <f>L121</f>
        <v>20000</v>
      </c>
      <c r="M124" s="21">
        <f>M121</f>
        <v>20000</v>
      </c>
      <c r="N124" s="21"/>
      <c r="O124" s="22">
        <f t="shared" si="27"/>
        <v>20000</v>
      </c>
      <c r="P124" s="19"/>
      <c r="Q124" s="22">
        <f t="shared" si="20"/>
        <v>20000</v>
      </c>
      <c r="R124" s="22"/>
      <c r="S124" s="22">
        <f t="shared" si="21"/>
        <v>20000</v>
      </c>
      <c r="T124" s="22">
        <v>20000</v>
      </c>
      <c r="U124" s="22">
        <f t="shared" si="22"/>
        <v>40000</v>
      </c>
      <c r="V124" s="22"/>
      <c r="W124" s="22">
        <f>SUM(W121:W123)</f>
        <v>20000</v>
      </c>
      <c r="X124" s="177"/>
      <c r="Y124" s="22">
        <f t="shared" si="19"/>
        <v>20000</v>
      </c>
    </row>
    <row r="125" spans="1:25" ht="16.5" customHeight="1">
      <c r="A125" s="17"/>
      <c r="B125" s="68">
        <v>75411</v>
      </c>
      <c r="C125" s="12">
        <v>3070</v>
      </c>
      <c r="D125" s="29" t="s">
        <v>105</v>
      </c>
      <c r="E125" s="15"/>
      <c r="F125" s="45">
        <v>165000</v>
      </c>
      <c r="G125" s="15">
        <f>E125+F125</f>
        <v>165000</v>
      </c>
      <c r="H125" s="45"/>
      <c r="I125" s="15">
        <f>G125+H125</f>
        <v>165000</v>
      </c>
      <c r="J125" s="15">
        <v>2000</v>
      </c>
      <c r="K125" s="15">
        <f>I125+J125</f>
        <v>167000</v>
      </c>
      <c r="L125" s="15">
        <v>-923</v>
      </c>
      <c r="M125" s="15">
        <f>K125+L125</f>
        <v>166077</v>
      </c>
      <c r="N125" s="15">
        <v>-45000</v>
      </c>
      <c r="O125" s="15">
        <f t="shared" si="27"/>
        <v>121077</v>
      </c>
      <c r="P125" s="13"/>
      <c r="Q125" s="15">
        <f t="shared" si="20"/>
        <v>121077</v>
      </c>
      <c r="R125" s="15"/>
      <c r="S125" s="15">
        <f t="shared" si="21"/>
        <v>121077</v>
      </c>
      <c r="T125" s="15">
        <v>15939</v>
      </c>
      <c r="U125" s="15">
        <f t="shared" si="22"/>
        <v>137016</v>
      </c>
      <c r="V125" s="15">
        <v>14300</v>
      </c>
      <c r="W125" s="15">
        <v>230000</v>
      </c>
      <c r="X125" s="15">
        <v>-2400</v>
      </c>
      <c r="Y125" s="15">
        <f t="shared" si="19"/>
        <v>227600</v>
      </c>
    </row>
    <row r="126" spans="1:25" ht="16.5" customHeight="1">
      <c r="A126" s="17"/>
      <c r="B126" s="36" t="s">
        <v>106</v>
      </c>
      <c r="C126" s="12">
        <v>4050</v>
      </c>
      <c r="D126" s="65" t="s">
        <v>107</v>
      </c>
      <c r="E126" s="15">
        <v>1420736</v>
      </c>
      <c r="F126" s="45">
        <v>-2216</v>
      </c>
      <c r="G126" s="15">
        <f aca="true" t="shared" si="37" ref="G126:G145">E126+F126</f>
        <v>1418520</v>
      </c>
      <c r="H126" s="45"/>
      <c r="I126" s="15">
        <f aca="true" t="shared" si="38" ref="I126:I145">G126+H126</f>
        <v>1418520</v>
      </c>
      <c r="J126" s="15">
        <v>19000</v>
      </c>
      <c r="K126" s="15">
        <f aca="true" t="shared" si="39" ref="K126:K145">I126+J126</f>
        <v>1437520</v>
      </c>
      <c r="L126" s="15"/>
      <c r="M126" s="15">
        <f aca="true" t="shared" si="40" ref="M126:M145">K126+L126</f>
        <v>1437520</v>
      </c>
      <c r="N126" s="15"/>
      <c r="O126" s="15">
        <f t="shared" si="27"/>
        <v>1437520</v>
      </c>
      <c r="P126" s="13"/>
      <c r="Q126" s="15">
        <f t="shared" si="20"/>
        <v>1437520</v>
      </c>
      <c r="R126" s="15"/>
      <c r="S126" s="15">
        <f t="shared" si="21"/>
        <v>1437520</v>
      </c>
      <c r="T126" s="15"/>
      <c r="U126" s="15">
        <f t="shared" si="22"/>
        <v>1437520</v>
      </c>
      <c r="V126" s="15"/>
      <c r="W126" s="15">
        <v>1712591</v>
      </c>
      <c r="X126" s="15">
        <v>-10363</v>
      </c>
      <c r="Y126" s="15">
        <f t="shared" si="19"/>
        <v>1702228</v>
      </c>
    </row>
    <row r="127" spans="1:25" ht="15.75" customHeight="1">
      <c r="A127" s="17"/>
      <c r="B127" s="36" t="s">
        <v>108</v>
      </c>
      <c r="C127" s="12">
        <v>4060</v>
      </c>
      <c r="D127" s="65" t="s">
        <v>109</v>
      </c>
      <c r="E127" s="15">
        <v>5994</v>
      </c>
      <c r="F127" s="74">
        <v>3304</v>
      </c>
      <c r="G127" s="15">
        <f t="shared" si="37"/>
        <v>9298</v>
      </c>
      <c r="H127" s="74"/>
      <c r="I127" s="15">
        <f t="shared" si="38"/>
        <v>9298</v>
      </c>
      <c r="J127" s="75">
        <v>11569</v>
      </c>
      <c r="K127" s="15">
        <f t="shared" si="39"/>
        <v>20867</v>
      </c>
      <c r="L127" s="75"/>
      <c r="M127" s="15">
        <f t="shared" si="40"/>
        <v>20867</v>
      </c>
      <c r="N127" s="15">
        <v>2500</v>
      </c>
      <c r="O127" s="15">
        <f t="shared" si="27"/>
        <v>23367</v>
      </c>
      <c r="P127" s="13"/>
      <c r="Q127" s="15">
        <f t="shared" si="20"/>
        <v>23367</v>
      </c>
      <c r="R127" s="15"/>
      <c r="S127" s="15">
        <f t="shared" si="21"/>
        <v>23367</v>
      </c>
      <c r="T127" s="15">
        <v>13829</v>
      </c>
      <c r="U127" s="15">
        <f t="shared" si="22"/>
        <v>37196</v>
      </c>
      <c r="V127" s="15">
        <v>-5019</v>
      </c>
      <c r="W127" s="15">
        <v>2500</v>
      </c>
      <c r="X127" s="15"/>
      <c r="Y127" s="15">
        <f t="shared" si="19"/>
        <v>2500</v>
      </c>
    </row>
    <row r="128" spans="1:25" ht="16.5" customHeight="1">
      <c r="A128" s="17"/>
      <c r="B128" s="36"/>
      <c r="C128" s="12">
        <v>4070</v>
      </c>
      <c r="D128" s="65" t="s">
        <v>110</v>
      </c>
      <c r="E128" s="15">
        <v>121967</v>
      </c>
      <c r="F128" s="45"/>
      <c r="G128" s="15">
        <f t="shared" si="37"/>
        <v>121967</v>
      </c>
      <c r="H128" s="45"/>
      <c r="I128" s="15">
        <f t="shared" si="38"/>
        <v>121967</v>
      </c>
      <c r="J128" s="15">
        <v>-13557</v>
      </c>
      <c r="K128" s="15">
        <f t="shared" si="39"/>
        <v>108410</v>
      </c>
      <c r="L128" s="15"/>
      <c r="M128" s="15">
        <f t="shared" si="40"/>
        <v>108410</v>
      </c>
      <c r="N128" s="15"/>
      <c r="O128" s="15">
        <f t="shared" si="27"/>
        <v>108410</v>
      </c>
      <c r="P128" s="13"/>
      <c r="Q128" s="15">
        <f t="shared" si="20"/>
        <v>108410</v>
      </c>
      <c r="R128" s="15"/>
      <c r="S128" s="15">
        <f t="shared" si="21"/>
        <v>108410</v>
      </c>
      <c r="T128" s="15"/>
      <c r="U128" s="15">
        <f t="shared" si="22"/>
        <v>108410</v>
      </c>
      <c r="V128" s="15"/>
      <c r="W128" s="15">
        <v>120000</v>
      </c>
      <c r="X128" s="15">
        <v>2252</v>
      </c>
      <c r="Y128" s="15">
        <f t="shared" si="19"/>
        <v>122252</v>
      </c>
    </row>
    <row r="129" spans="1:25" ht="16.5" customHeight="1">
      <c r="A129" s="17"/>
      <c r="B129" s="36"/>
      <c r="C129" s="12">
        <v>4080</v>
      </c>
      <c r="D129" s="65" t="s">
        <v>111</v>
      </c>
      <c r="E129" s="15">
        <v>13290</v>
      </c>
      <c r="F129" s="45">
        <v>19500</v>
      </c>
      <c r="G129" s="15">
        <f t="shared" si="37"/>
        <v>32790</v>
      </c>
      <c r="H129" s="45"/>
      <c r="I129" s="15">
        <f t="shared" si="38"/>
        <v>32790</v>
      </c>
      <c r="J129" s="15">
        <v>16290</v>
      </c>
      <c r="K129" s="15">
        <f t="shared" si="39"/>
        <v>49080</v>
      </c>
      <c r="L129" s="15"/>
      <c r="M129" s="15">
        <f t="shared" si="40"/>
        <v>49080</v>
      </c>
      <c r="N129" s="15">
        <v>15414</v>
      </c>
      <c r="O129" s="15">
        <f t="shared" si="27"/>
        <v>64494</v>
      </c>
      <c r="P129" s="13"/>
      <c r="Q129" s="15">
        <f t="shared" si="20"/>
        <v>64494</v>
      </c>
      <c r="R129" s="15"/>
      <c r="S129" s="15">
        <f t="shared" si="21"/>
        <v>64494</v>
      </c>
      <c r="T129" s="15">
        <v>6978</v>
      </c>
      <c r="U129" s="15">
        <f t="shared" si="22"/>
        <v>71472</v>
      </c>
      <c r="V129" s="15">
        <v>-16480</v>
      </c>
      <c r="W129" s="15">
        <v>1000</v>
      </c>
      <c r="X129" s="15"/>
      <c r="Y129" s="15">
        <f t="shared" si="19"/>
        <v>1000</v>
      </c>
    </row>
    <row r="130" spans="1:25" ht="16.5" customHeight="1">
      <c r="A130" s="17"/>
      <c r="B130" s="36"/>
      <c r="C130" s="12">
        <v>4110</v>
      </c>
      <c r="D130" s="65" t="s">
        <v>41</v>
      </c>
      <c r="E130" s="15">
        <v>753</v>
      </c>
      <c r="F130" s="45">
        <v>1747</v>
      </c>
      <c r="G130" s="15">
        <f t="shared" si="37"/>
        <v>2500</v>
      </c>
      <c r="H130" s="45"/>
      <c r="I130" s="15">
        <f t="shared" si="38"/>
        <v>2500</v>
      </c>
      <c r="J130" s="15"/>
      <c r="K130" s="15">
        <f t="shared" si="39"/>
        <v>2500</v>
      </c>
      <c r="L130" s="15"/>
      <c r="M130" s="15">
        <f t="shared" si="40"/>
        <v>2500</v>
      </c>
      <c r="N130" s="15"/>
      <c r="O130" s="15">
        <f t="shared" si="27"/>
        <v>2500</v>
      </c>
      <c r="P130" s="13"/>
      <c r="Q130" s="15">
        <f t="shared" si="20"/>
        <v>2500</v>
      </c>
      <c r="R130" s="15"/>
      <c r="S130" s="15">
        <f t="shared" si="21"/>
        <v>2500</v>
      </c>
      <c r="T130" s="15">
        <v>-464</v>
      </c>
      <c r="U130" s="15">
        <f t="shared" si="22"/>
        <v>2036</v>
      </c>
      <c r="V130" s="15">
        <v>397</v>
      </c>
      <c r="W130" s="15">
        <v>2611</v>
      </c>
      <c r="X130" s="15">
        <v>2000</v>
      </c>
      <c r="Y130" s="15">
        <f t="shared" si="19"/>
        <v>4611</v>
      </c>
    </row>
    <row r="131" spans="1:25" ht="16.5" customHeight="1">
      <c r="A131" s="17"/>
      <c r="B131" s="36"/>
      <c r="C131" s="12">
        <v>4170</v>
      </c>
      <c r="D131" s="65" t="s">
        <v>43</v>
      </c>
      <c r="E131" s="15"/>
      <c r="F131" s="45">
        <v>8000</v>
      </c>
      <c r="G131" s="15">
        <f t="shared" si="37"/>
        <v>8000</v>
      </c>
      <c r="H131" s="45"/>
      <c r="I131" s="15">
        <f t="shared" si="38"/>
        <v>8000</v>
      </c>
      <c r="J131" s="15"/>
      <c r="K131" s="15">
        <f t="shared" si="39"/>
        <v>8000</v>
      </c>
      <c r="L131" s="15"/>
      <c r="M131" s="15">
        <f t="shared" si="40"/>
        <v>8000</v>
      </c>
      <c r="N131" s="15"/>
      <c r="O131" s="15">
        <f t="shared" si="27"/>
        <v>8000</v>
      </c>
      <c r="P131" s="13"/>
      <c r="Q131" s="15">
        <f t="shared" si="20"/>
        <v>8000</v>
      </c>
      <c r="R131" s="15">
        <v>-4000</v>
      </c>
      <c r="S131" s="15">
        <f t="shared" si="21"/>
        <v>4000</v>
      </c>
      <c r="T131" s="15">
        <v>5100</v>
      </c>
      <c r="U131" s="15">
        <f t="shared" si="22"/>
        <v>9100</v>
      </c>
      <c r="V131" s="15">
        <v>-1789</v>
      </c>
      <c r="W131" s="15">
        <v>3381</v>
      </c>
      <c r="X131" s="15">
        <v>4111</v>
      </c>
      <c r="Y131" s="15">
        <f t="shared" si="19"/>
        <v>7492</v>
      </c>
    </row>
    <row r="132" spans="1:25" ht="16.5" customHeight="1">
      <c r="A132" s="17"/>
      <c r="B132" s="36"/>
      <c r="C132" s="12">
        <v>4180</v>
      </c>
      <c r="D132" s="65" t="s">
        <v>112</v>
      </c>
      <c r="E132" s="15"/>
      <c r="F132" s="45">
        <v>90000</v>
      </c>
      <c r="G132" s="15">
        <f t="shared" si="37"/>
        <v>90000</v>
      </c>
      <c r="H132" s="45"/>
      <c r="I132" s="15">
        <f t="shared" si="38"/>
        <v>90000</v>
      </c>
      <c r="J132" s="15">
        <v>-5740</v>
      </c>
      <c r="K132" s="15">
        <f t="shared" si="39"/>
        <v>84260</v>
      </c>
      <c r="L132" s="15">
        <v>923</v>
      </c>
      <c r="M132" s="15">
        <f t="shared" si="40"/>
        <v>85183</v>
      </c>
      <c r="N132" s="15"/>
      <c r="O132" s="15">
        <f t="shared" si="27"/>
        <v>85183</v>
      </c>
      <c r="P132" s="13"/>
      <c r="Q132" s="15">
        <f t="shared" si="20"/>
        <v>85183</v>
      </c>
      <c r="R132" s="15"/>
      <c r="S132" s="15">
        <f t="shared" si="21"/>
        <v>85183</v>
      </c>
      <c r="T132" s="15">
        <v>-1</v>
      </c>
      <c r="U132" s="15">
        <f t="shared" si="22"/>
        <v>85182</v>
      </c>
      <c r="V132" s="15"/>
      <c r="W132" s="15">
        <v>97737</v>
      </c>
      <c r="X132" s="15"/>
      <c r="Y132" s="15">
        <f t="shared" si="19"/>
        <v>97737</v>
      </c>
    </row>
    <row r="133" spans="1:25" ht="16.5" customHeight="1">
      <c r="A133" s="17"/>
      <c r="B133" s="36"/>
      <c r="C133" s="30">
        <v>4210</v>
      </c>
      <c r="D133" s="76" t="s">
        <v>44</v>
      </c>
      <c r="E133" s="15"/>
      <c r="F133" s="45"/>
      <c r="G133" s="15"/>
      <c r="H133" s="45"/>
      <c r="I133" s="15"/>
      <c r="J133" s="15"/>
      <c r="K133" s="15"/>
      <c r="L133" s="15"/>
      <c r="M133" s="15"/>
      <c r="N133" s="15"/>
      <c r="O133" s="15"/>
      <c r="P133" s="13"/>
      <c r="Q133" s="15"/>
      <c r="R133" s="15"/>
      <c r="S133" s="15"/>
      <c r="T133" s="15"/>
      <c r="U133" s="32">
        <v>164071</v>
      </c>
      <c r="V133" s="15">
        <v>15000</v>
      </c>
      <c r="W133" s="32">
        <v>97724</v>
      </c>
      <c r="X133" s="15"/>
      <c r="Y133" s="15">
        <f t="shared" si="19"/>
        <v>97724</v>
      </c>
    </row>
    <row r="134" spans="1:25" ht="16.5" customHeight="1">
      <c r="A134" s="13"/>
      <c r="B134" s="36"/>
      <c r="C134" s="30">
        <v>4220</v>
      </c>
      <c r="D134" s="77" t="s">
        <v>113</v>
      </c>
      <c r="E134" s="15">
        <v>2096</v>
      </c>
      <c r="F134" s="45"/>
      <c r="G134" s="15">
        <f t="shared" si="37"/>
        <v>2096</v>
      </c>
      <c r="H134" s="45"/>
      <c r="I134" s="15">
        <f t="shared" si="38"/>
        <v>2096</v>
      </c>
      <c r="J134" s="15"/>
      <c r="K134" s="15">
        <f t="shared" si="39"/>
        <v>2096</v>
      </c>
      <c r="L134" s="15"/>
      <c r="M134" s="15">
        <f t="shared" si="40"/>
        <v>2096</v>
      </c>
      <c r="N134" s="15"/>
      <c r="O134" s="15">
        <f t="shared" si="27"/>
        <v>2096</v>
      </c>
      <c r="P134" s="13"/>
      <c r="Q134" s="15">
        <f t="shared" si="20"/>
        <v>2096</v>
      </c>
      <c r="R134" s="15">
        <v>-800</v>
      </c>
      <c r="S134" s="15">
        <f t="shared" si="21"/>
        <v>1296</v>
      </c>
      <c r="T134" s="15">
        <v>-838</v>
      </c>
      <c r="U134" s="15">
        <f t="shared" si="22"/>
        <v>458</v>
      </c>
      <c r="V134" s="15"/>
      <c r="W134" s="15">
        <v>2728</v>
      </c>
      <c r="X134" s="15"/>
      <c r="Y134" s="15">
        <f t="shared" si="19"/>
        <v>2728</v>
      </c>
    </row>
    <row r="135" spans="1:25" ht="16.5" customHeight="1">
      <c r="A135" s="13"/>
      <c r="B135" s="36"/>
      <c r="C135" s="30">
        <v>4230</v>
      </c>
      <c r="D135" s="77" t="s">
        <v>114</v>
      </c>
      <c r="E135" s="15"/>
      <c r="F135" s="45">
        <v>1500</v>
      </c>
      <c r="G135" s="15">
        <f t="shared" si="37"/>
        <v>1500</v>
      </c>
      <c r="H135" s="45"/>
      <c r="I135" s="15">
        <f t="shared" si="38"/>
        <v>1500</v>
      </c>
      <c r="J135" s="15"/>
      <c r="K135" s="15">
        <f t="shared" si="39"/>
        <v>1500</v>
      </c>
      <c r="L135" s="15"/>
      <c r="M135" s="15">
        <f t="shared" si="40"/>
        <v>1500</v>
      </c>
      <c r="N135" s="15"/>
      <c r="O135" s="15">
        <f t="shared" si="27"/>
        <v>1500</v>
      </c>
      <c r="P135" s="13"/>
      <c r="Q135" s="15">
        <f t="shared" si="20"/>
        <v>1500</v>
      </c>
      <c r="R135" s="15">
        <v>-1000</v>
      </c>
      <c r="S135" s="15">
        <f t="shared" si="21"/>
        <v>500</v>
      </c>
      <c r="T135" s="15">
        <v>500</v>
      </c>
      <c r="U135" s="15">
        <f t="shared" si="22"/>
        <v>1000</v>
      </c>
      <c r="V135" s="15">
        <v>-833</v>
      </c>
      <c r="W135" s="15">
        <v>1229</v>
      </c>
      <c r="X135" s="15"/>
      <c r="Y135" s="15">
        <f t="shared" si="19"/>
        <v>1229</v>
      </c>
    </row>
    <row r="136" spans="1:25" ht="16.5" customHeight="1">
      <c r="A136" s="13"/>
      <c r="B136" s="36"/>
      <c r="C136" s="30">
        <v>4250</v>
      </c>
      <c r="D136" s="77" t="s">
        <v>263</v>
      </c>
      <c r="E136" s="15"/>
      <c r="F136" s="45"/>
      <c r="G136" s="15"/>
      <c r="H136" s="45"/>
      <c r="I136" s="15"/>
      <c r="J136" s="15"/>
      <c r="K136" s="15"/>
      <c r="L136" s="15"/>
      <c r="M136" s="15"/>
      <c r="N136" s="15"/>
      <c r="O136" s="15"/>
      <c r="P136" s="13"/>
      <c r="Q136" s="15"/>
      <c r="R136" s="15"/>
      <c r="S136" s="15"/>
      <c r="T136" s="15"/>
      <c r="U136" s="15"/>
      <c r="V136" s="15"/>
      <c r="W136" s="15">
        <v>1000</v>
      </c>
      <c r="X136" s="15"/>
      <c r="Y136" s="15">
        <f t="shared" si="19"/>
        <v>1000</v>
      </c>
    </row>
    <row r="137" spans="1:25" ht="16.5" customHeight="1">
      <c r="A137" s="17"/>
      <c r="B137" s="36"/>
      <c r="C137" s="12">
        <v>4260</v>
      </c>
      <c r="D137" s="78" t="s">
        <v>45</v>
      </c>
      <c r="E137" s="15">
        <v>26862</v>
      </c>
      <c r="F137" s="45"/>
      <c r="G137" s="15">
        <f t="shared" si="37"/>
        <v>26862</v>
      </c>
      <c r="H137" s="45"/>
      <c r="I137" s="15">
        <f t="shared" si="38"/>
        <v>26862</v>
      </c>
      <c r="J137" s="15"/>
      <c r="K137" s="15">
        <f t="shared" si="39"/>
        <v>26862</v>
      </c>
      <c r="L137" s="15"/>
      <c r="M137" s="15">
        <f t="shared" si="40"/>
        <v>26862</v>
      </c>
      <c r="N137" s="15">
        <v>-2000</v>
      </c>
      <c r="O137" s="15">
        <f t="shared" si="27"/>
        <v>24862</v>
      </c>
      <c r="P137" s="13"/>
      <c r="Q137" s="15">
        <f t="shared" si="20"/>
        <v>24862</v>
      </c>
      <c r="R137" s="15">
        <v>800</v>
      </c>
      <c r="S137" s="15">
        <f t="shared" si="21"/>
        <v>25662</v>
      </c>
      <c r="T137" s="15">
        <v>1470</v>
      </c>
      <c r="U137" s="15">
        <f t="shared" si="22"/>
        <v>27132</v>
      </c>
      <c r="V137" s="15"/>
      <c r="W137" s="15">
        <v>13182</v>
      </c>
      <c r="X137" s="15"/>
      <c r="Y137" s="15">
        <f t="shared" si="19"/>
        <v>13182</v>
      </c>
    </row>
    <row r="138" spans="1:25" ht="16.5" customHeight="1">
      <c r="A138" s="17"/>
      <c r="B138" s="36"/>
      <c r="C138" s="12">
        <v>4270</v>
      </c>
      <c r="D138" s="65" t="s">
        <v>46</v>
      </c>
      <c r="E138" s="15">
        <v>15058</v>
      </c>
      <c r="F138" s="45"/>
      <c r="G138" s="15">
        <f t="shared" si="37"/>
        <v>15058</v>
      </c>
      <c r="H138" s="45"/>
      <c r="I138" s="15">
        <f t="shared" si="38"/>
        <v>15058</v>
      </c>
      <c r="J138" s="15">
        <v>-1206</v>
      </c>
      <c r="K138" s="15">
        <f t="shared" si="39"/>
        <v>13852</v>
      </c>
      <c r="L138" s="15"/>
      <c r="M138" s="15">
        <f t="shared" si="40"/>
        <v>13852</v>
      </c>
      <c r="N138" s="15">
        <v>6000</v>
      </c>
      <c r="O138" s="15">
        <f t="shared" si="27"/>
        <v>19852</v>
      </c>
      <c r="P138" s="13"/>
      <c r="Q138" s="15">
        <f t="shared" si="20"/>
        <v>19852</v>
      </c>
      <c r="R138" s="15">
        <v>2000</v>
      </c>
      <c r="S138" s="15">
        <f t="shared" si="21"/>
        <v>21852</v>
      </c>
      <c r="T138" s="15">
        <v>-400</v>
      </c>
      <c r="U138" s="15">
        <f t="shared" si="22"/>
        <v>21452</v>
      </c>
      <c r="V138" s="15">
        <v>3284</v>
      </c>
      <c r="W138" s="15">
        <v>11398</v>
      </c>
      <c r="X138" s="15"/>
      <c r="Y138" s="15">
        <f t="shared" si="19"/>
        <v>11398</v>
      </c>
    </row>
    <row r="139" spans="1:25" ht="16.5" customHeight="1">
      <c r="A139" s="17"/>
      <c r="B139" s="36"/>
      <c r="C139" s="12">
        <v>4280</v>
      </c>
      <c r="D139" s="65" t="s">
        <v>47</v>
      </c>
      <c r="E139" s="15">
        <v>8224</v>
      </c>
      <c r="F139" s="45"/>
      <c r="G139" s="15">
        <f t="shared" si="37"/>
        <v>8224</v>
      </c>
      <c r="H139" s="45"/>
      <c r="I139" s="15">
        <f t="shared" si="38"/>
        <v>8224</v>
      </c>
      <c r="J139" s="15"/>
      <c r="K139" s="15">
        <f t="shared" si="39"/>
        <v>8224</v>
      </c>
      <c r="L139" s="15"/>
      <c r="M139" s="15">
        <f t="shared" si="40"/>
        <v>8224</v>
      </c>
      <c r="N139" s="15">
        <v>-3000</v>
      </c>
      <c r="O139" s="15">
        <f t="shared" si="27"/>
        <v>5224</v>
      </c>
      <c r="P139" s="13"/>
      <c r="Q139" s="15">
        <f t="shared" si="20"/>
        <v>5224</v>
      </c>
      <c r="R139" s="15"/>
      <c r="S139" s="15">
        <f t="shared" si="21"/>
        <v>5224</v>
      </c>
      <c r="T139" s="15">
        <v>1000</v>
      </c>
      <c r="U139" s="15">
        <f t="shared" si="22"/>
        <v>6224</v>
      </c>
      <c r="V139" s="15">
        <v>1107</v>
      </c>
      <c r="W139" s="15">
        <v>2552</v>
      </c>
      <c r="X139" s="15"/>
      <c r="Y139" s="15">
        <f t="shared" si="19"/>
        <v>2552</v>
      </c>
    </row>
    <row r="140" spans="1:25" ht="16.5" customHeight="1">
      <c r="A140" s="17"/>
      <c r="B140" s="36"/>
      <c r="C140" s="12">
        <v>4300</v>
      </c>
      <c r="D140" s="65" t="s">
        <v>25</v>
      </c>
      <c r="E140" s="15">
        <v>29024</v>
      </c>
      <c r="F140" s="45"/>
      <c r="G140" s="15">
        <f t="shared" si="37"/>
        <v>29024</v>
      </c>
      <c r="H140" s="45"/>
      <c r="I140" s="15">
        <f t="shared" si="38"/>
        <v>29024</v>
      </c>
      <c r="J140" s="15"/>
      <c r="K140" s="15">
        <f t="shared" si="39"/>
        <v>29024</v>
      </c>
      <c r="L140" s="15">
        <v>1500</v>
      </c>
      <c r="M140" s="15">
        <f t="shared" si="40"/>
        <v>30524</v>
      </c>
      <c r="N140" s="15">
        <v>15000</v>
      </c>
      <c r="O140" s="15">
        <f t="shared" si="27"/>
        <v>45524</v>
      </c>
      <c r="P140" s="13"/>
      <c r="Q140" s="15">
        <f t="shared" si="20"/>
        <v>45524</v>
      </c>
      <c r="R140" s="15"/>
      <c r="S140" s="15">
        <f t="shared" si="21"/>
        <v>45524</v>
      </c>
      <c r="T140" s="15">
        <v>5000</v>
      </c>
      <c r="U140" s="15">
        <f t="shared" si="22"/>
        <v>50524</v>
      </c>
      <c r="V140" s="15">
        <v>6376</v>
      </c>
      <c r="W140" s="15">
        <v>15726</v>
      </c>
      <c r="X140" s="15"/>
      <c r="Y140" s="15">
        <f aca="true" t="shared" si="41" ref="Y140:Y204">W140+X140</f>
        <v>15726</v>
      </c>
    </row>
    <row r="141" spans="1:25" ht="16.5" customHeight="1">
      <c r="A141" s="17"/>
      <c r="B141" s="36"/>
      <c r="C141" s="12">
        <v>4350</v>
      </c>
      <c r="D141" s="46" t="s">
        <v>270</v>
      </c>
      <c r="E141" s="15"/>
      <c r="F141" s="45"/>
      <c r="G141" s="15"/>
      <c r="H141" s="45"/>
      <c r="I141" s="15"/>
      <c r="J141" s="15"/>
      <c r="K141" s="15"/>
      <c r="L141" s="15"/>
      <c r="M141" s="15"/>
      <c r="N141" s="15"/>
      <c r="O141" s="15"/>
      <c r="P141" s="13"/>
      <c r="Q141" s="15"/>
      <c r="R141" s="15"/>
      <c r="S141" s="15"/>
      <c r="T141" s="15"/>
      <c r="U141" s="15"/>
      <c r="V141" s="15"/>
      <c r="W141" s="15">
        <v>0</v>
      </c>
      <c r="X141" s="15">
        <v>4409</v>
      </c>
      <c r="Y141" s="15">
        <f t="shared" si="41"/>
        <v>4409</v>
      </c>
    </row>
    <row r="142" spans="1:25" ht="16.5" customHeight="1">
      <c r="A142" s="17"/>
      <c r="B142" s="36"/>
      <c r="C142" s="12">
        <v>4410</v>
      </c>
      <c r="D142" s="65" t="s">
        <v>85</v>
      </c>
      <c r="E142" s="15">
        <v>697</v>
      </c>
      <c r="F142" s="45"/>
      <c r="G142" s="15">
        <f t="shared" si="37"/>
        <v>697</v>
      </c>
      <c r="H142" s="45"/>
      <c r="I142" s="15">
        <f t="shared" si="38"/>
        <v>697</v>
      </c>
      <c r="J142" s="15"/>
      <c r="K142" s="15">
        <f t="shared" si="39"/>
        <v>697</v>
      </c>
      <c r="L142" s="15"/>
      <c r="M142" s="15">
        <f t="shared" si="40"/>
        <v>697</v>
      </c>
      <c r="N142" s="15"/>
      <c r="O142" s="15">
        <f t="shared" si="27"/>
        <v>697</v>
      </c>
      <c r="P142" s="13"/>
      <c r="Q142" s="15">
        <f t="shared" si="20"/>
        <v>697</v>
      </c>
      <c r="R142" s="15"/>
      <c r="S142" s="15">
        <f t="shared" si="21"/>
        <v>697</v>
      </c>
      <c r="T142" s="15">
        <v>-450</v>
      </c>
      <c r="U142" s="15">
        <f t="shared" si="22"/>
        <v>247</v>
      </c>
      <c r="V142" s="15">
        <v>-16</v>
      </c>
      <c r="W142" s="15">
        <v>1317</v>
      </c>
      <c r="X142" s="15"/>
      <c r="Y142" s="15">
        <f t="shared" si="41"/>
        <v>1317</v>
      </c>
    </row>
    <row r="143" spans="1:25" ht="16.5" customHeight="1">
      <c r="A143" s="17"/>
      <c r="B143" s="36"/>
      <c r="C143" s="12">
        <v>4430</v>
      </c>
      <c r="D143" s="65" t="s">
        <v>49</v>
      </c>
      <c r="E143" s="15">
        <v>1988</v>
      </c>
      <c r="F143" s="45"/>
      <c r="G143" s="15">
        <f t="shared" si="37"/>
        <v>1988</v>
      </c>
      <c r="H143" s="45"/>
      <c r="I143" s="15">
        <f t="shared" si="38"/>
        <v>1988</v>
      </c>
      <c r="J143" s="15">
        <v>1512</v>
      </c>
      <c r="K143" s="15">
        <f t="shared" si="39"/>
        <v>3500</v>
      </c>
      <c r="L143" s="15">
        <v>2000</v>
      </c>
      <c r="M143" s="15">
        <f t="shared" si="40"/>
        <v>5500</v>
      </c>
      <c r="N143" s="15">
        <v>-1000</v>
      </c>
      <c r="O143" s="15">
        <f t="shared" si="27"/>
        <v>4500</v>
      </c>
      <c r="P143" s="13"/>
      <c r="Q143" s="15">
        <f>O143+P143</f>
        <v>4500</v>
      </c>
      <c r="R143" s="15"/>
      <c r="S143" s="15">
        <f aca="true" t="shared" si="42" ref="S143:S206">Q143+R143</f>
        <v>4500</v>
      </c>
      <c r="T143" s="15">
        <v>761</v>
      </c>
      <c r="U143" s="15">
        <f aca="true" t="shared" si="43" ref="U143:U206">S143+T143</f>
        <v>5261</v>
      </c>
      <c r="V143" s="15">
        <v>450</v>
      </c>
      <c r="W143" s="15">
        <v>2550</v>
      </c>
      <c r="X143" s="15"/>
      <c r="Y143" s="15">
        <f t="shared" si="41"/>
        <v>2550</v>
      </c>
    </row>
    <row r="144" spans="1:25" ht="16.5" customHeight="1">
      <c r="A144" s="17"/>
      <c r="B144" s="36"/>
      <c r="C144" s="12">
        <v>4510</v>
      </c>
      <c r="D144" s="65" t="s">
        <v>115</v>
      </c>
      <c r="E144" s="15">
        <v>299</v>
      </c>
      <c r="F144" s="45"/>
      <c r="G144" s="15">
        <f t="shared" si="37"/>
        <v>299</v>
      </c>
      <c r="H144" s="45"/>
      <c r="I144" s="15">
        <f t="shared" si="38"/>
        <v>299</v>
      </c>
      <c r="J144" s="15">
        <v>-9</v>
      </c>
      <c r="K144" s="15">
        <f t="shared" si="39"/>
        <v>290</v>
      </c>
      <c r="L144" s="15"/>
      <c r="M144" s="15">
        <f t="shared" si="40"/>
        <v>290</v>
      </c>
      <c r="N144" s="15"/>
      <c r="O144" s="15">
        <f>M144+N144</f>
        <v>290</v>
      </c>
      <c r="P144" s="13"/>
      <c r="Q144" s="15">
        <f>O144+P144</f>
        <v>290</v>
      </c>
      <c r="R144" s="15"/>
      <c r="S144" s="15">
        <f t="shared" si="42"/>
        <v>290</v>
      </c>
      <c r="T144" s="15"/>
      <c r="U144" s="15">
        <f t="shared" si="43"/>
        <v>290</v>
      </c>
      <c r="V144" s="15"/>
      <c r="W144" s="15">
        <v>299</v>
      </c>
      <c r="X144" s="15">
        <v>-9</v>
      </c>
      <c r="Y144" s="15">
        <f t="shared" si="41"/>
        <v>290</v>
      </c>
    </row>
    <row r="145" spans="1:25" ht="16.5" customHeight="1">
      <c r="A145" s="17"/>
      <c r="B145" s="36"/>
      <c r="C145" s="12">
        <v>6050</v>
      </c>
      <c r="D145" s="65" t="s">
        <v>54</v>
      </c>
      <c r="E145" s="15">
        <v>1000000</v>
      </c>
      <c r="F145" s="45">
        <v>400000</v>
      </c>
      <c r="G145" s="49">
        <f t="shared" si="37"/>
        <v>1400000</v>
      </c>
      <c r="H145" s="45"/>
      <c r="I145" s="49">
        <f t="shared" si="38"/>
        <v>1400000</v>
      </c>
      <c r="J145" s="49"/>
      <c r="K145" s="49">
        <f t="shared" si="39"/>
        <v>1400000</v>
      </c>
      <c r="L145" s="49"/>
      <c r="M145" s="49">
        <f t="shared" si="40"/>
        <v>1400000</v>
      </c>
      <c r="N145" s="15"/>
      <c r="O145" s="15">
        <f>M145+N145</f>
        <v>1400000</v>
      </c>
      <c r="P145" s="13"/>
      <c r="Q145" s="15">
        <f>O145+P145</f>
        <v>1400000</v>
      </c>
      <c r="R145" s="15">
        <v>1100000</v>
      </c>
      <c r="S145" s="15">
        <f t="shared" si="42"/>
        <v>2500000</v>
      </c>
      <c r="T145" s="15"/>
      <c r="U145" s="15">
        <f t="shared" si="43"/>
        <v>2500000</v>
      </c>
      <c r="V145" s="15"/>
      <c r="W145" s="15">
        <v>800000</v>
      </c>
      <c r="X145" s="15">
        <v>585373</v>
      </c>
      <c r="Y145" s="15">
        <f t="shared" si="41"/>
        <v>1385373</v>
      </c>
    </row>
    <row r="146" spans="1:25" ht="16.5" customHeight="1">
      <c r="A146" s="17"/>
      <c r="B146" s="36"/>
      <c r="C146" s="12">
        <v>6060</v>
      </c>
      <c r="D146" s="46" t="s">
        <v>55</v>
      </c>
      <c r="E146" s="15"/>
      <c r="F146" s="45"/>
      <c r="G146" s="15"/>
      <c r="H146" s="45"/>
      <c r="I146" s="15"/>
      <c r="J146" s="15"/>
      <c r="K146" s="15"/>
      <c r="L146" s="15"/>
      <c r="M146" s="15"/>
      <c r="N146" s="15"/>
      <c r="O146" s="15"/>
      <c r="P146" s="13"/>
      <c r="Q146" s="15"/>
      <c r="R146" s="15"/>
      <c r="S146" s="15">
        <v>0</v>
      </c>
      <c r="T146" s="15">
        <v>41000</v>
      </c>
      <c r="U146" s="15">
        <v>41000</v>
      </c>
      <c r="V146" s="15"/>
      <c r="W146" s="15">
        <v>100000</v>
      </c>
      <c r="X146" s="15"/>
      <c r="Y146" s="15">
        <f t="shared" si="41"/>
        <v>100000</v>
      </c>
    </row>
    <row r="147" spans="1:25" s="6" customFormat="1" ht="16.5" customHeight="1">
      <c r="A147" s="51"/>
      <c r="B147" s="79" t="s">
        <v>116</v>
      </c>
      <c r="C147" s="80"/>
      <c r="D147" s="64"/>
      <c r="E147" s="39">
        <f aca="true" t="shared" si="44" ref="E147:P147">SUM(E125:E145)</f>
        <v>2646988</v>
      </c>
      <c r="F147" s="39">
        <f t="shared" si="44"/>
        <v>686835</v>
      </c>
      <c r="G147" s="27">
        <f t="shared" si="44"/>
        <v>3333823</v>
      </c>
      <c r="H147" s="39">
        <f t="shared" si="44"/>
        <v>0</v>
      </c>
      <c r="I147" s="27">
        <f t="shared" si="44"/>
        <v>3333823</v>
      </c>
      <c r="J147" s="39">
        <f t="shared" si="44"/>
        <v>29859</v>
      </c>
      <c r="K147" s="27">
        <f t="shared" si="44"/>
        <v>3363682</v>
      </c>
      <c r="L147" s="39">
        <f t="shared" si="44"/>
        <v>3500</v>
      </c>
      <c r="M147" s="27">
        <f t="shared" si="44"/>
        <v>3367182</v>
      </c>
      <c r="N147" s="21">
        <f t="shared" si="44"/>
        <v>-12086</v>
      </c>
      <c r="O147" s="21">
        <f t="shared" si="44"/>
        <v>3355096</v>
      </c>
      <c r="P147" s="19">
        <f t="shared" si="44"/>
        <v>0</v>
      </c>
      <c r="Q147" s="22">
        <f>O147+P147</f>
        <v>3355096</v>
      </c>
      <c r="R147" s="22">
        <f>SUM(R125:R145)</f>
        <v>1097000</v>
      </c>
      <c r="S147" s="22">
        <f t="shared" si="42"/>
        <v>4452096</v>
      </c>
      <c r="T147" s="22">
        <f>SUM(T125:T146)</f>
        <v>89424</v>
      </c>
      <c r="U147" s="22">
        <f>SUM(U125:U146)</f>
        <v>4705591</v>
      </c>
      <c r="V147" s="22">
        <f>SUM(V125:V146)</f>
        <v>16777</v>
      </c>
      <c r="W147" s="22">
        <f>SUM(W125:W146)</f>
        <v>3219525</v>
      </c>
      <c r="X147" s="22">
        <f>SUM(X125:X146)</f>
        <v>585373</v>
      </c>
      <c r="Y147" s="22">
        <f t="shared" si="41"/>
        <v>3804898</v>
      </c>
    </row>
    <row r="148" spans="1:25" s="6" customFormat="1" ht="16.5" customHeight="1">
      <c r="A148" s="51"/>
      <c r="B148" s="68">
        <v>75414</v>
      </c>
      <c r="C148" s="25"/>
      <c r="D148" s="14"/>
      <c r="E148" s="81"/>
      <c r="F148" s="81"/>
      <c r="G148" s="81"/>
      <c r="H148" s="81"/>
      <c r="I148" s="81"/>
      <c r="J148" s="81"/>
      <c r="K148" s="81"/>
      <c r="L148" s="81"/>
      <c r="M148" s="81"/>
      <c r="N148" s="27"/>
      <c r="O148" s="15"/>
      <c r="P148" s="44"/>
      <c r="Q148" s="15"/>
      <c r="R148" s="27"/>
      <c r="S148" s="15"/>
      <c r="T148" s="27"/>
      <c r="U148" s="15"/>
      <c r="V148" s="27"/>
      <c r="W148" s="15"/>
      <c r="X148" s="27"/>
      <c r="Y148" s="15"/>
    </row>
    <row r="149" spans="1:25" s="6" customFormat="1" ht="16.5" customHeight="1">
      <c r="A149" s="51"/>
      <c r="B149" s="82" t="s">
        <v>117</v>
      </c>
      <c r="C149" s="83">
        <v>4300</v>
      </c>
      <c r="D149" s="48" t="s">
        <v>25</v>
      </c>
      <c r="E149" s="84">
        <v>1000</v>
      </c>
      <c r="F149" s="84"/>
      <c r="G149" s="84">
        <f>E149+F149</f>
        <v>1000</v>
      </c>
      <c r="H149" s="84"/>
      <c r="I149" s="84">
        <f>G149+H149</f>
        <v>1000</v>
      </c>
      <c r="J149" s="84"/>
      <c r="K149" s="84">
        <f>I149+J149</f>
        <v>1000</v>
      </c>
      <c r="L149" s="84"/>
      <c r="M149" s="84">
        <f>K149+L149</f>
        <v>1000</v>
      </c>
      <c r="N149" s="27"/>
      <c r="O149" s="15">
        <f>M149+N149</f>
        <v>1000</v>
      </c>
      <c r="P149" s="44"/>
      <c r="Q149" s="15">
        <f>O149+P149</f>
        <v>1000</v>
      </c>
      <c r="R149" s="27"/>
      <c r="S149" s="15">
        <f t="shared" si="42"/>
        <v>1000</v>
      </c>
      <c r="T149" s="27"/>
      <c r="U149" s="15">
        <f t="shared" si="43"/>
        <v>1000</v>
      </c>
      <c r="V149" s="27"/>
      <c r="W149" s="15">
        <v>1000</v>
      </c>
      <c r="X149" s="27"/>
      <c r="Y149" s="15">
        <f t="shared" si="41"/>
        <v>1000</v>
      </c>
    </row>
    <row r="150" spans="1:25" s="6" customFormat="1" ht="16.5" customHeight="1">
      <c r="A150" s="51"/>
      <c r="B150" s="79" t="s">
        <v>118</v>
      </c>
      <c r="C150" s="80"/>
      <c r="D150" s="64"/>
      <c r="E150" s="39">
        <f>E149</f>
        <v>1000</v>
      </c>
      <c r="F150" s="39"/>
      <c r="G150" s="39">
        <f>G149</f>
        <v>1000</v>
      </c>
      <c r="H150" s="39"/>
      <c r="I150" s="39">
        <f>I149</f>
        <v>1000</v>
      </c>
      <c r="J150" s="39"/>
      <c r="K150" s="39">
        <f>K149</f>
        <v>1000</v>
      </c>
      <c r="L150" s="39"/>
      <c r="M150" s="39">
        <f>M149</f>
        <v>1000</v>
      </c>
      <c r="N150" s="21"/>
      <c r="O150" s="22">
        <f>M150+N150</f>
        <v>1000</v>
      </c>
      <c r="P150" s="19"/>
      <c r="Q150" s="22">
        <f>O150+P150</f>
        <v>1000</v>
      </c>
      <c r="R150" s="22"/>
      <c r="S150" s="22">
        <f t="shared" si="42"/>
        <v>1000</v>
      </c>
      <c r="T150" s="22"/>
      <c r="U150" s="22">
        <f t="shared" si="43"/>
        <v>1000</v>
      </c>
      <c r="V150" s="22"/>
      <c r="W150" s="22">
        <f>SUM(W148:W149)</f>
        <v>1000</v>
      </c>
      <c r="X150" s="22"/>
      <c r="Y150" s="22">
        <f t="shared" si="41"/>
        <v>1000</v>
      </c>
    </row>
    <row r="151" spans="1:25" s="6" customFormat="1" ht="16.5" customHeight="1">
      <c r="A151" s="51"/>
      <c r="B151" s="170">
        <v>75495</v>
      </c>
      <c r="C151" s="80"/>
      <c r="D151" s="79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68"/>
      <c r="P151" s="73"/>
      <c r="Q151" s="53"/>
      <c r="R151" s="53"/>
      <c r="S151" s="53"/>
      <c r="T151" s="53"/>
      <c r="U151" s="53"/>
      <c r="V151" s="53"/>
      <c r="W151" s="53"/>
      <c r="X151" s="27"/>
      <c r="Y151" s="15"/>
    </row>
    <row r="152" spans="1:25" s="6" customFormat="1" ht="16.5" customHeight="1">
      <c r="A152" s="51"/>
      <c r="B152" s="169" t="s">
        <v>95</v>
      </c>
      <c r="C152" s="130">
        <v>4300</v>
      </c>
      <c r="D152" s="142" t="s">
        <v>25</v>
      </c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68"/>
      <c r="P152" s="73"/>
      <c r="Q152" s="141"/>
      <c r="R152" s="141"/>
      <c r="S152" s="141"/>
      <c r="T152" s="141"/>
      <c r="U152" s="141"/>
      <c r="V152" s="141"/>
      <c r="W152" s="28">
        <v>15000</v>
      </c>
      <c r="X152" s="27"/>
      <c r="Y152" s="15">
        <f t="shared" si="41"/>
        <v>15000</v>
      </c>
    </row>
    <row r="153" spans="1:25" s="6" customFormat="1" ht="16.5" customHeight="1">
      <c r="A153" s="51"/>
      <c r="B153" s="171" t="s">
        <v>264</v>
      </c>
      <c r="C153" s="80"/>
      <c r="D153" s="79"/>
      <c r="E153" s="172"/>
      <c r="F153" s="172"/>
      <c r="G153" s="172"/>
      <c r="H153" s="172"/>
      <c r="I153" s="172"/>
      <c r="J153" s="172"/>
      <c r="K153" s="172"/>
      <c r="L153" s="172"/>
      <c r="M153" s="172"/>
      <c r="N153" s="166"/>
      <c r="O153" s="173"/>
      <c r="P153" s="52"/>
      <c r="Q153" s="22"/>
      <c r="R153" s="22"/>
      <c r="S153" s="22"/>
      <c r="T153" s="22"/>
      <c r="U153" s="22"/>
      <c r="V153" s="22"/>
      <c r="W153" s="22">
        <f>SUM(W151:W152)</f>
        <v>15000</v>
      </c>
      <c r="X153" s="22"/>
      <c r="Y153" s="22">
        <f t="shared" si="41"/>
        <v>15000</v>
      </c>
    </row>
    <row r="154" spans="1:25" s="6" customFormat="1" ht="18.75" customHeight="1">
      <c r="A154" s="18" t="s">
        <v>119</v>
      </c>
      <c r="B154" s="38"/>
      <c r="C154" s="20"/>
      <c r="D154" s="52"/>
      <c r="E154" s="85" t="e">
        <f>E150+E147+#REF!</f>
        <v>#REF!</v>
      </c>
      <c r="F154" s="85" t="e">
        <f>F150+F147+#REF!</f>
        <v>#REF!</v>
      </c>
      <c r="G154" s="85" t="e">
        <f>G150+G147+#REF!</f>
        <v>#REF!</v>
      </c>
      <c r="H154" s="85" t="e">
        <f>H150+H147+#REF!</f>
        <v>#REF!</v>
      </c>
      <c r="I154" s="85" t="e">
        <f>I150+I147+#REF!</f>
        <v>#REF!</v>
      </c>
      <c r="J154" s="85" t="e">
        <f>J150+J147+#REF!</f>
        <v>#REF!</v>
      </c>
      <c r="K154" s="85" t="e">
        <f>K150+K147+#REF!+K124</f>
        <v>#REF!</v>
      </c>
      <c r="L154" s="85" t="e">
        <f>L150+L147+#REF!+L124</f>
        <v>#REF!</v>
      </c>
      <c r="M154" s="85" t="e">
        <f>M150+M147+#REF!+M124</f>
        <v>#REF!</v>
      </c>
      <c r="N154" s="85" t="e">
        <f>N150+N147+#REF!+N124</f>
        <v>#REF!</v>
      </c>
      <c r="O154" s="85" t="e">
        <f>O150+O147+#REF!+O124</f>
        <v>#REF!</v>
      </c>
      <c r="P154" s="85" t="e">
        <f>P150+P147+#REF!+P124</f>
        <v>#REF!</v>
      </c>
      <c r="Q154" s="22" t="e">
        <f>O154+P154</f>
        <v>#REF!</v>
      </c>
      <c r="R154" s="22">
        <v>1105000</v>
      </c>
      <c r="S154" s="22" t="e">
        <f t="shared" si="42"/>
        <v>#REF!</v>
      </c>
      <c r="T154" s="22" t="e">
        <f>#REF!+T150+T147+T124</f>
        <v>#REF!</v>
      </c>
      <c r="U154" s="22" t="e">
        <f>#REF!+U150+U147+U124</f>
        <v>#REF!</v>
      </c>
      <c r="V154" s="22" t="e">
        <f>#REF!+V150+V147+V124</f>
        <v>#REF!</v>
      </c>
      <c r="W154" s="22">
        <f>W150+W147+W124+W153</f>
        <v>3255525</v>
      </c>
      <c r="X154" s="22">
        <f>X153+X150+X147+X124</f>
        <v>585373</v>
      </c>
      <c r="Y154" s="22">
        <f t="shared" si="41"/>
        <v>3840898</v>
      </c>
    </row>
    <row r="155" spans="1:25" ht="16.5" customHeight="1">
      <c r="A155" s="25">
        <v>757</v>
      </c>
      <c r="B155" s="25">
        <v>75702</v>
      </c>
      <c r="C155" s="68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6"/>
      <c r="O155" s="16"/>
      <c r="P155" s="14"/>
      <c r="Q155" s="16"/>
      <c r="R155" s="16"/>
      <c r="S155" s="16"/>
      <c r="T155" s="16"/>
      <c r="U155" s="16"/>
      <c r="V155" s="16"/>
      <c r="W155" s="16"/>
      <c r="X155" s="15"/>
      <c r="Y155" s="15"/>
    </row>
    <row r="156" spans="1:25" ht="16.5" customHeight="1">
      <c r="A156" s="17" t="s">
        <v>120</v>
      </c>
      <c r="B156" s="13" t="s">
        <v>121</v>
      </c>
      <c r="C156" s="86">
        <v>8070</v>
      </c>
      <c r="D156" s="13" t="s">
        <v>122</v>
      </c>
      <c r="E156" s="15">
        <v>130000</v>
      </c>
      <c r="F156" s="15"/>
      <c r="G156" s="15">
        <f>E156+F156</f>
        <v>130000</v>
      </c>
      <c r="H156" s="15"/>
      <c r="I156" s="15">
        <f>G156+H156</f>
        <v>130000</v>
      </c>
      <c r="J156" s="15">
        <v>-30000</v>
      </c>
      <c r="K156" s="15">
        <f>I156+J156</f>
        <v>100000</v>
      </c>
      <c r="L156" s="15"/>
      <c r="M156" s="15">
        <f>K156+L156</f>
        <v>100000</v>
      </c>
      <c r="N156" s="15"/>
      <c r="O156" s="15">
        <f>M156+N156</f>
        <v>100000</v>
      </c>
      <c r="P156" s="13"/>
      <c r="Q156" s="15">
        <f>O156+P156</f>
        <v>100000</v>
      </c>
      <c r="R156" s="15">
        <v>-5000</v>
      </c>
      <c r="S156" s="15">
        <f t="shared" si="42"/>
        <v>95000</v>
      </c>
      <c r="T156" s="15">
        <v>-13000</v>
      </c>
      <c r="U156" s="15">
        <f t="shared" si="43"/>
        <v>82000</v>
      </c>
      <c r="V156" s="15"/>
      <c r="W156" s="15">
        <v>150000</v>
      </c>
      <c r="X156" s="15"/>
      <c r="Y156" s="15">
        <f t="shared" si="41"/>
        <v>150000</v>
      </c>
    </row>
    <row r="157" spans="1:25" ht="16.5" customHeight="1">
      <c r="A157" s="17" t="s">
        <v>123</v>
      </c>
      <c r="B157" s="13" t="s">
        <v>124</v>
      </c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15"/>
      <c r="O157" s="15"/>
      <c r="P157" s="13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s="6" customFormat="1" ht="16.5" customHeight="1">
      <c r="A158" s="18" t="s">
        <v>125</v>
      </c>
      <c r="B158" s="19"/>
      <c r="C158" s="20"/>
      <c r="D158" s="19"/>
      <c r="E158" s="21">
        <f>E156</f>
        <v>130000</v>
      </c>
      <c r="F158" s="21">
        <f>F156</f>
        <v>0</v>
      </c>
      <c r="G158" s="21">
        <f>G156</f>
        <v>130000</v>
      </c>
      <c r="H158" s="21"/>
      <c r="I158" s="21">
        <f>I156</f>
        <v>130000</v>
      </c>
      <c r="J158" s="21">
        <f>J156</f>
        <v>-30000</v>
      </c>
      <c r="K158" s="21">
        <f>K156</f>
        <v>100000</v>
      </c>
      <c r="L158" s="21">
        <f>L156</f>
        <v>0</v>
      </c>
      <c r="M158" s="21">
        <f>M156</f>
        <v>100000</v>
      </c>
      <c r="N158" s="21"/>
      <c r="O158" s="22">
        <f>M158+N158</f>
        <v>100000</v>
      </c>
      <c r="P158" s="19"/>
      <c r="Q158" s="22">
        <f>O158+P158</f>
        <v>100000</v>
      </c>
      <c r="R158" s="22">
        <v>-5000</v>
      </c>
      <c r="S158" s="22">
        <f t="shared" si="42"/>
        <v>95000</v>
      </c>
      <c r="T158" s="22">
        <v>-13000</v>
      </c>
      <c r="U158" s="22">
        <f t="shared" si="43"/>
        <v>82000</v>
      </c>
      <c r="V158" s="22"/>
      <c r="W158" s="22">
        <f>SUM(W155:W157)</f>
        <v>150000</v>
      </c>
      <c r="X158" s="22"/>
      <c r="Y158" s="22">
        <f t="shared" si="41"/>
        <v>150000</v>
      </c>
    </row>
    <row r="159" spans="1:25" s="6" customFormat="1" ht="16.5" customHeight="1">
      <c r="A159" s="88">
        <v>758</v>
      </c>
      <c r="B159" s="40">
        <v>75818</v>
      </c>
      <c r="C159" s="174"/>
      <c r="D159" s="171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53"/>
      <c r="P159" s="44"/>
      <c r="Q159" s="141"/>
      <c r="R159" s="141"/>
      <c r="S159" s="141"/>
      <c r="T159" s="141"/>
      <c r="U159" s="141"/>
      <c r="V159" s="141"/>
      <c r="W159" s="28"/>
      <c r="X159" s="27"/>
      <c r="Y159" s="15"/>
    </row>
    <row r="160" spans="1:25" s="6" customFormat="1" ht="16.5" customHeight="1">
      <c r="A160" s="91" t="s">
        <v>126</v>
      </c>
      <c r="B160" s="42" t="s">
        <v>266</v>
      </c>
      <c r="C160" s="175">
        <v>4810</v>
      </c>
      <c r="D160" s="42" t="s">
        <v>266</v>
      </c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53"/>
      <c r="P160" s="44"/>
      <c r="Q160" s="141"/>
      <c r="R160" s="141"/>
      <c r="S160" s="141"/>
      <c r="T160" s="141"/>
      <c r="U160" s="141"/>
      <c r="V160" s="141"/>
      <c r="W160" s="28">
        <v>194000</v>
      </c>
      <c r="X160" s="27"/>
      <c r="Y160" s="15">
        <f t="shared" si="41"/>
        <v>194000</v>
      </c>
    </row>
    <row r="161" spans="1:25" s="6" customFormat="1" ht="16.5" customHeight="1">
      <c r="A161" s="51"/>
      <c r="B161" s="129"/>
      <c r="C161" s="175"/>
      <c r="D161" s="42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53"/>
      <c r="P161" s="44"/>
      <c r="Q161" s="141"/>
      <c r="R161" s="141"/>
      <c r="S161" s="141"/>
      <c r="T161" s="141"/>
      <c r="U161" s="141"/>
      <c r="V161" s="141"/>
      <c r="W161" s="28"/>
      <c r="X161" s="27"/>
      <c r="Y161" s="15"/>
    </row>
    <row r="162" spans="1:25" s="6" customFormat="1" ht="16.5" customHeight="1">
      <c r="A162" s="51"/>
      <c r="B162" s="128">
        <v>75818</v>
      </c>
      <c r="C162" s="175"/>
      <c r="D162" s="42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53"/>
      <c r="P162" s="44"/>
      <c r="Q162" s="141"/>
      <c r="R162" s="141"/>
      <c r="S162" s="141"/>
      <c r="T162" s="141"/>
      <c r="U162" s="141"/>
      <c r="V162" s="141"/>
      <c r="W162" s="28"/>
      <c r="X162" s="27"/>
      <c r="Y162" s="15"/>
    </row>
    <row r="163" spans="1:25" s="6" customFormat="1" ht="16.5" customHeight="1">
      <c r="A163" s="51"/>
      <c r="B163" s="129" t="s">
        <v>267</v>
      </c>
      <c r="C163" s="175">
        <v>4810</v>
      </c>
      <c r="D163" s="42" t="s">
        <v>267</v>
      </c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53"/>
      <c r="P163" s="44"/>
      <c r="Q163" s="141"/>
      <c r="R163" s="141"/>
      <c r="S163" s="141"/>
      <c r="T163" s="141"/>
      <c r="U163" s="141"/>
      <c r="V163" s="141"/>
      <c r="W163" s="28">
        <v>448000</v>
      </c>
      <c r="X163" s="27"/>
      <c r="Y163" s="15">
        <f t="shared" si="41"/>
        <v>448000</v>
      </c>
    </row>
    <row r="164" spans="1:25" s="6" customFormat="1" ht="16.5" customHeight="1">
      <c r="A164" s="51"/>
      <c r="B164" s="101"/>
      <c r="C164" s="133"/>
      <c r="D164" s="44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53"/>
      <c r="P164" s="44"/>
      <c r="Q164" s="141"/>
      <c r="R164" s="141"/>
      <c r="S164" s="141"/>
      <c r="T164" s="141"/>
      <c r="U164" s="141"/>
      <c r="V164" s="141"/>
      <c r="W164" s="28"/>
      <c r="X164" s="27"/>
      <c r="Y164" s="15"/>
    </row>
    <row r="165" spans="1:25" s="6" customFormat="1" ht="16.5" customHeight="1">
      <c r="A165" s="73"/>
      <c r="B165" s="69">
        <v>75832</v>
      </c>
      <c r="C165" s="86"/>
      <c r="D165" s="47"/>
      <c r="E165" s="16"/>
      <c r="F165" s="16"/>
      <c r="G165" s="16"/>
      <c r="H165" s="16"/>
      <c r="I165" s="16"/>
      <c r="J165" s="16"/>
      <c r="K165" s="16"/>
      <c r="L165" s="16"/>
      <c r="M165" s="16"/>
      <c r="N165" s="39"/>
      <c r="O165" s="16"/>
      <c r="P165" s="44"/>
      <c r="Q165" s="15"/>
      <c r="R165" s="27"/>
      <c r="S165" s="15"/>
      <c r="T165" s="27"/>
      <c r="U165" s="15"/>
      <c r="V165" s="27"/>
      <c r="W165" s="15"/>
      <c r="X165" s="27"/>
      <c r="Y165" s="15"/>
    </row>
    <row r="166" spans="2:25" s="6" customFormat="1" ht="16.5" customHeight="1">
      <c r="B166" s="47" t="s">
        <v>127</v>
      </c>
      <c r="C166" s="86">
        <v>2930</v>
      </c>
      <c r="D166" s="47" t="s">
        <v>128</v>
      </c>
      <c r="E166" s="15">
        <v>2488444</v>
      </c>
      <c r="F166" s="15"/>
      <c r="G166" s="15">
        <f>E166+F166</f>
        <v>2488444</v>
      </c>
      <c r="H166" s="15"/>
      <c r="I166" s="15">
        <f>G166+H166</f>
        <v>2488444</v>
      </c>
      <c r="J166" s="15"/>
      <c r="K166" s="15">
        <f>I166+J166</f>
        <v>2488444</v>
      </c>
      <c r="L166" s="15"/>
      <c r="M166" s="15">
        <f>K166+L166</f>
        <v>2488444</v>
      </c>
      <c r="N166" s="27"/>
      <c r="O166" s="15">
        <f>M166+N166</f>
        <v>2488444</v>
      </c>
      <c r="P166" s="44"/>
      <c r="Q166" s="15">
        <f>O166+P166</f>
        <v>2488444</v>
      </c>
      <c r="R166" s="27"/>
      <c r="S166" s="15">
        <f t="shared" si="42"/>
        <v>2488444</v>
      </c>
      <c r="T166" s="27"/>
      <c r="U166" s="15">
        <f t="shared" si="43"/>
        <v>2488444</v>
      </c>
      <c r="V166" s="27"/>
      <c r="W166" s="15">
        <v>3529161</v>
      </c>
      <c r="X166" s="27"/>
      <c r="Y166" s="15">
        <f t="shared" si="41"/>
        <v>3529161</v>
      </c>
    </row>
    <row r="167" spans="1:25" s="6" customFormat="1" ht="16.5" customHeight="1">
      <c r="A167" s="91"/>
      <c r="B167" s="47" t="s">
        <v>129</v>
      </c>
      <c r="C167" s="86"/>
      <c r="D167" s="47"/>
      <c r="E167" s="15"/>
      <c r="F167" s="15"/>
      <c r="G167" s="15"/>
      <c r="H167" s="15"/>
      <c r="I167" s="15"/>
      <c r="J167" s="15"/>
      <c r="K167" s="15"/>
      <c r="L167" s="15"/>
      <c r="M167" s="15"/>
      <c r="N167" s="27"/>
      <c r="O167" s="15"/>
      <c r="P167" s="44"/>
      <c r="Q167" s="15"/>
      <c r="R167" s="27"/>
      <c r="S167" s="15"/>
      <c r="T167" s="27"/>
      <c r="U167" s="15"/>
      <c r="V167" s="27"/>
      <c r="W167" s="15"/>
      <c r="X167" s="27"/>
      <c r="Y167" s="15"/>
    </row>
    <row r="168" spans="1:25" s="6" customFormat="1" ht="16.5" customHeight="1">
      <c r="A168" s="92"/>
      <c r="B168" s="19" t="s">
        <v>130</v>
      </c>
      <c r="C168" s="93"/>
      <c r="D168" s="94"/>
      <c r="E168" s="21">
        <f>E166</f>
        <v>2488444</v>
      </c>
      <c r="F168" s="21"/>
      <c r="G168" s="21">
        <f>G166</f>
        <v>2488444</v>
      </c>
      <c r="H168" s="21"/>
      <c r="I168" s="21">
        <f>I166</f>
        <v>2488444</v>
      </c>
      <c r="J168" s="21"/>
      <c r="K168" s="21">
        <f>K166</f>
        <v>2488444</v>
      </c>
      <c r="L168" s="21"/>
      <c r="M168" s="21">
        <f>M166</f>
        <v>2488444</v>
      </c>
      <c r="N168" s="21"/>
      <c r="O168" s="22">
        <f>M168+N168</f>
        <v>2488444</v>
      </c>
      <c r="P168" s="19"/>
      <c r="Q168" s="22">
        <f>O168+P168</f>
        <v>2488444</v>
      </c>
      <c r="R168" s="22"/>
      <c r="S168" s="22">
        <f t="shared" si="42"/>
        <v>2488444</v>
      </c>
      <c r="T168" s="22"/>
      <c r="U168" s="22">
        <f t="shared" si="43"/>
        <v>2488444</v>
      </c>
      <c r="V168" s="22"/>
      <c r="W168" s="22">
        <f>SUM(W159:W167)</f>
        <v>4171161</v>
      </c>
      <c r="X168" s="22"/>
      <c r="Y168" s="22">
        <f t="shared" si="41"/>
        <v>4171161</v>
      </c>
    </row>
    <row r="169" spans="1:25" s="6" customFormat="1" ht="19.5" customHeight="1">
      <c r="A169" s="95" t="s">
        <v>131</v>
      </c>
      <c r="B169" s="428"/>
      <c r="C169" s="342"/>
      <c r="D169" s="575"/>
      <c r="E169" s="85" t="e">
        <f>#REF!+#REF!+E166</f>
        <v>#REF!</v>
      </c>
      <c r="F169" s="85" t="e">
        <f>#REF!+#REF!+F166</f>
        <v>#REF!</v>
      </c>
      <c r="G169" s="85" t="e">
        <f>#REF!+#REF!+G166</f>
        <v>#REF!</v>
      </c>
      <c r="H169" s="85" t="e">
        <f>#REF!+#REF!+H166</f>
        <v>#REF!</v>
      </c>
      <c r="I169" s="85" t="e">
        <f>#REF!+#REF!+I166</f>
        <v>#REF!</v>
      </c>
      <c r="J169" s="85" t="e">
        <f>#REF!+#REF!+J166</f>
        <v>#REF!</v>
      </c>
      <c r="K169" s="85" t="e">
        <f>#REF!+#REF!+K166</f>
        <v>#REF!</v>
      </c>
      <c r="L169" s="85" t="e">
        <f>#REF!+#REF!+L166</f>
        <v>#REF!</v>
      </c>
      <c r="M169" s="85" t="e">
        <f>#REF!+#REF!+M166</f>
        <v>#REF!</v>
      </c>
      <c r="N169" s="21"/>
      <c r="O169" s="22" t="e">
        <f>M169+N169</f>
        <v>#REF!</v>
      </c>
      <c r="P169" s="22">
        <v>-10000</v>
      </c>
      <c r="Q169" s="22" t="e">
        <f>O169+P169</f>
        <v>#REF!</v>
      </c>
      <c r="R169" s="22"/>
      <c r="S169" s="22" t="e">
        <f t="shared" si="42"/>
        <v>#REF!</v>
      </c>
      <c r="T169" s="22" t="e">
        <f>T168+#REF!</f>
        <v>#REF!</v>
      </c>
      <c r="U169" s="22" t="e">
        <f>U168+#REF!</f>
        <v>#REF!</v>
      </c>
      <c r="V169" s="22" t="e">
        <f>V168+#REF!</f>
        <v>#REF!</v>
      </c>
      <c r="W169" s="22">
        <f>W168</f>
        <v>4171161</v>
      </c>
      <c r="X169" s="22"/>
      <c r="Y169" s="22">
        <f t="shared" si="41"/>
        <v>4171161</v>
      </c>
    </row>
    <row r="170" spans="1:25" ht="16.5" customHeight="1">
      <c r="A170" s="25">
        <v>801</v>
      </c>
      <c r="B170" s="57">
        <v>80120</v>
      </c>
      <c r="C170" s="68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6"/>
      <c r="O170" s="16"/>
      <c r="P170" s="16"/>
      <c r="Q170" s="16"/>
      <c r="R170" s="16"/>
      <c r="S170" s="16"/>
      <c r="T170" s="16"/>
      <c r="U170" s="16"/>
      <c r="V170" s="15"/>
      <c r="W170" s="15"/>
      <c r="X170" s="15"/>
      <c r="Y170" s="15"/>
    </row>
    <row r="171" spans="1:25" ht="16.5" customHeight="1">
      <c r="A171" s="17" t="s">
        <v>132</v>
      </c>
      <c r="B171" s="29" t="s">
        <v>133</v>
      </c>
      <c r="C171" s="69">
        <v>2540</v>
      </c>
      <c r="D171" s="13" t="s">
        <v>134</v>
      </c>
      <c r="E171" s="15">
        <v>217761</v>
      </c>
      <c r="F171" s="15"/>
      <c r="G171" s="15">
        <f>E171+F171</f>
        <v>217761</v>
      </c>
      <c r="H171" s="15"/>
      <c r="I171" s="15">
        <f>G171+H171</f>
        <v>217761</v>
      </c>
      <c r="J171" s="15"/>
      <c r="K171" s="15">
        <f>I171+J171</f>
        <v>217761</v>
      </c>
      <c r="L171" s="15"/>
      <c r="M171" s="15">
        <f>K171+L171</f>
        <v>217761</v>
      </c>
      <c r="N171" s="15"/>
      <c r="O171" s="15">
        <f>M171+N171</f>
        <v>217761</v>
      </c>
      <c r="P171" s="15">
        <v>28600</v>
      </c>
      <c r="Q171" s="15">
        <f>O171+P171</f>
        <v>246361</v>
      </c>
      <c r="R171" s="15"/>
      <c r="S171" s="15">
        <f t="shared" si="42"/>
        <v>246361</v>
      </c>
      <c r="T171" s="15"/>
      <c r="U171" s="15">
        <f t="shared" si="43"/>
        <v>246361</v>
      </c>
      <c r="V171" s="15">
        <v>652</v>
      </c>
      <c r="W171" s="15">
        <v>285000</v>
      </c>
      <c r="X171" s="15"/>
      <c r="Y171" s="15">
        <f t="shared" si="41"/>
        <v>285000</v>
      </c>
    </row>
    <row r="172" spans="1:25" ht="16.5" customHeight="1">
      <c r="A172" s="17" t="s">
        <v>135</v>
      </c>
      <c r="B172" s="65" t="s">
        <v>136</v>
      </c>
      <c r="C172" s="69"/>
      <c r="D172" s="13" t="s">
        <v>137</v>
      </c>
      <c r="E172" s="48"/>
      <c r="F172" s="48"/>
      <c r="G172" s="48"/>
      <c r="H172" s="48"/>
      <c r="I172" s="48"/>
      <c r="J172" s="48"/>
      <c r="K172" s="48"/>
      <c r="L172" s="48"/>
      <c r="M172" s="48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s="6" customFormat="1" ht="16.5" customHeight="1">
      <c r="A173" s="51"/>
      <c r="B173" s="52"/>
      <c r="C173" s="56"/>
      <c r="D173" s="19"/>
      <c r="E173" s="21">
        <f>E171</f>
        <v>217761</v>
      </c>
      <c r="F173" s="21"/>
      <c r="G173" s="21">
        <f>G171</f>
        <v>217761</v>
      </c>
      <c r="H173" s="21"/>
      <c r="I173" s="21">
        <f>I171</f>
        <v>217761</v>
      </c>
      <c r="J173" s="21"/>
      <c r="K173" s="21">
        <f>K171</f>
        <v>217761</v>
      </c>
      <c r="L173" s="21"/>
      <c r="M173" s="21">
        <f>M171</f>
        <v>217761</v>
      </c>
      <c r="N173" s="21"/>
      <c r="O173" s="22">
        <f>M173+N173</f>
        <v>217761</v>
      </c>
      <c r="P173" s="22">
        <f>SUM(P170:P172)</f>
        <v>28600</v>
      </c>
      <c r="Q173" s="22">
        <f>O173+P173</f>
        <v>246361</v>
      </c>
      <c r="R173" s="22"/>
      <c r="S173" s="22">
        <f t="shared" si="42"/>
        <v>246361</v>
      </c>
      <c r="T173" s="23"/>
      <c r="U173" s="22">
        <f t="shared" si="43"/>
        <v>246361</v>
      </c>
      <c r="V173" s="22">
        <f>SUM(V170:V172)</f>
        <v>652</v>
      </c>
      <c r="W173" s="22">
        <f>SUM(W170:W172)</f>
        <v>285000</v>
      </c>
      <c r="X173" s="22"/>
      <c r="Y173" s="22">
        <f t="shared" si="41"/>
        <v>285000</v>
      </c>
    </row>
    <row r="174" spans="1:25" ht="16.5" customHeight="1">
      <c r="A174" s="17"/>
      <c r="B174" s="25">
        <v>80120</v>
      </c>
      <c r="C174" s="2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5"/>
      <c r="O174" s="15"/>
      <c r="P174" s="15"/>
      <c r="Q174" s="15"/>
      <c r="R174" s="15"/>
      <c r="S174" s="15"/>
      <c r="T174" s="13"/>
      <c r="U174" s="15"/>
      <c r="V174" s="15"/>
      <c r="W174" s="15"/>
      <c r="X174" s="15"/>
      <c r="Y174" s="15"/>
    </row>
    <row r="175" spans="1:25" ht="16.5" customHeight="1">
      <c r="A175" s="17"/>
      <c r="B175" s="46" t="s">
        <v>133</v>
      </c>
      <c r="C175" s="12">
        <v>2540</v>
      </c>
      <c r="D175" s="13" t="s">
        <v>134</v>
      </c>
      <c r="E175" s="15">
        <v>137657</v>
      </c>
      <c r="F175" s="15"/>
      <c r="G175" s="15">
        <f>E175+F175</f>
        <v>137657</v>
      </c>
      <c r="H175" s="15"/>
      <c r="I175" s="15">
        <f>G175+H175</f>
        <v>137657</v>
      </c>
      <c r="J175" s="15"/>
      <c r="K175" s="15">
        <f>I175+J175</f>
        <v>137657</v>
      </c>
      <c r="L175" s="15"/>
      <c r="M175" s="15">
        <f>K175+L175</f>
        <v>137657</v>
      </c>
      <c r="N175" s="15"/>
      <c r="O175" s="15">
        <f>M175+N175</f>
        <v>137657</v>
      </c>
      <c r="P175" s="15">
        <v>-5000</v>
      </c>
      <c r="Q175" s="15">
        <f>O175+P175</f>
        <v>132657</v>
      </c>
      <c r="R175" s="15"/>
      <c r="S175" s="15">
        <f t="shared" si="42"/>
        <v>132657</v>
      </c>
      <c r="T175" s="13"/>
      <c r="U175" s="15">
        <f t="shared" si="43"/>
        <v>132657</v>
      </c>
      <c r="V175" s="15">
        <v>-2821</v>
      </c>
      <c r="W175" s="15">
        <v>140000</v>
      </c>
      <c r="X175" s="15"/>
      <c r="Y175" s="15">
        <f t="shared" si="41"/>
        <v>140000</v>
      </c>
    </row>
    <row r="176" spans="1:25" ht="16.5" customHeight="1">
      <c r="A176" s="17"/>
      <c r="B176" s="96" t="s">
        <v>138</v>
      </c>
      <c r="C176" s="83"/>
      <c r="D176" s="48" t="s">
        <v>137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15"/>
      <c r="O176" s="15"/>
      <c r="P176" s="15"/>
      <c r="Q176" s="15"/>
      <c r="R176" s="15"/>
      <c r="S176" s="15"/>
      <c r="T176" s="13"/>
      <c r="U176" s="15"/>
      <c r="V176" s="15"/>
      <c r="W176" s="15"/>
      <c r="X176" s="15"/>
      <c r="Y176" s="15"/>
    </row>
    <row r="177" spans="1:25" ht="16.5" customHeight="1">
      <c r="A177" s="17"/>
      <c r="B177" s="97"/>
      <c r="C177" s="93"/>
      <c r="D177" s="94"/>
      <c r="E177" s="21">
        <f>E175</f>
        <v>137657</v>
      </c>
      <c r="F177" s="21"/>
      <c r="G177" s="21">
        <f>G175</f>
        <v>137657</v>
      </c>
      <c r="H177" s="21"/>
      <c r="I177" s="21">
        <f>I175</f>
        <v>137657</v>
      </c>
      <c r="J177" s="21"/>
      <c r="K177" s="21">
        <f>K175</f>
        <v>137657</v>
      </c>
      <c r="L177" s="21"/>
      <c r="M177" s="21">
        <f>M175</f>
        <v>137657</v>
      </c>
      <c r="N177" s="87"/>
      <c r="O177" s="22">
        <f>M177+N177</f>
        <v>137657</v>
      </c>
      <c r="P177" s="87">
        <f>SUM(P174:P176)</f>
        <v>-5000</v>
      </c>
      <c r="Q177" s="22">
        <f>O177+P177</f>
        <v>132657</v>
      </c>
      <c r="R177" s="22"/>
      <c r="S177" s="22">
        <f t="shared" si="42"/>
        <v>132657</v>
      </c>
      <c r="T177" s="23"/>
      <c r="U177" s="22">
        <f t="shared" si="43"/>
        <v>132657</v>
      </c>
      <c r="V177" s="22">
        <f>SUM(V174:V176)</f>
        <v>-2821</v>
      </c>
      <c r="W177" s="22">
        <f>SUM(W174:W176)</f>
        <v>140000</v>
      </c>
      <c r="X177" s="22"/>
      <c r="Y177" s="22">
        <f t="shared" si="41"/>
        <v>140000</v>
      </c>
    </row>
    <row r="178" spans="1:25" ht="16.5" customHeight="1">
      <c r="A178" s="17"/>
      <c r="B178" s="25">
        <v>80120</v>
      </c>
      <c r="C178" s="2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5"/>
      <c r="O178" s="15"/>
      <c r="P178" s="15"/>
      <c r="Q178" s="15"/>
      <c r="R178" s="15"/>
      <c r="S178" s="15"/>
      <c r="T178" s="13"/>
      <c r="U178" s="15"/>
      <c r="V178" s="15"/>
      <c r="W178" s="15"/>
      <c r="X178" s="15"/>
      <c r="Y178" s="15"/>
    </row>
    <row r="179" spans="1:25" ht="16.5" customHeight="1">
      <c r="A179" s="17"/>
      <c r="B179" s="46" t="s">
        <v>139</v>
      </c>
      <c r="C179" s="12">
        <v>2540</v>
      </c>
      <c r="D179" s="13" t="s">
        <v>134</v>
      </c>
      <c r="E179" s="13"/>
      <c r="F179" s="15">
        <v>70000</v>
      </c>
      <c r="G179" s="15">
        <f>E179+F179</f>
        <v>70000</v>
      </c>
      <c r="H179" s="15"/>
      <c r="I179" s="15">
        <f>G179+H179</f>
        <v>70000</v>
      </c>
      <c r="J179" s="15"/>
      <c r="K179" s="15">
        <f>I179+J179</f>
        <v>70000</v>
      </c>
      <c r="L179" s="15"/>
      <c r="M179" s="15">
        <f>K179+L179</f>
        <v>70000</v>
      </c>
      <c r="N179" s="15"/>
      <c r="O179" s="15">
        <f>M179+N179</f>
        <v>70000</v>
      </c>
      <c r="P179" s="15">
        <v>-4000</v>
      </c>
      <c r="Q179" s="15">
        <f>O179+P179</f>
        <v>66000</v>
      </c>
      <c r="R179" s="15"/>
      <c r="S179" s="15">
        <f t="shared" si="42"/>
        <v>66000</v>
      </c>
      <c r="T179" s="13"/>
      <c r="U179" s="15">
        <f t="shared" si="43"/>
        <v>66000</v>
      </c>
      <c r="V179" s="15">
        <v>-1757</v>
      </c>
      <c r="W179" s="15">
        <v>94000</v>
      </c>
      <c r="X179" s="15"/>
      <c r="Y179" s="15">
        <f t="shared" si="41"/>
        <v>94000</v>
      </c>
    </row>
    <row r="180" spans="1:25" ht="16.5" customHeight="1">
      <c r="A180" s="17"/>
      <c r="B180" s="96" t="s">
        <v>140</v>
      </c>
      <c r="C180" s="83"/>
      <c r="D180" s="48" t="s">
        <v>137</v>
      </c>
      <c r="E180" s="48"/>
      <c r="F180" s="48"/>
      <c r="G180" s="48"/>
      <c r="H180" s="48"/>
      <c r="I180" s="48"/>
      <c r="J180" s="48"/>
      <c r="K180" s="48"/>
      <c r="L180" s="48"/>
      <c r="M180" s="48"/>
      <c r="N180" s="15"/>
      <c r="O180" s="15"/>
      <c r="P180" s="15"/>
      <c r="Q180" s="15"/>
      <c r="R180" s="15"/>
      <c r="S180" s="15"/>
      <c r="T180" s="13"/>
      <c r="U180" s="15"/>
      <c r="V180" s="15"/>
      <c r="W180" s="15"/>
      <c r="X180" s="15"/>
      <c r="Y180" s="15"/>
    </row>
    <row r="181" spans="1:25" ht="16.5" customHeight="1">
      <c r="A181" s="17"/>
      <c r="B181" s="97"/>
      <c r="C181" s="93"/>
      <c r="D181" s="94"/>
      <c r="E181" s="19"/>
      <c r="F181" s="21">
        <f>F179</f>
        <v>70000</v>
      </c>
      <c r="G181" s="21">
        <f>G179</f>
        <v>70000</v>
      </c>
      <c r="H181" s="21"/>
      <c r="I181" s="21">
        <f>I179</f>
        <v>70000</v>
      </c>
      <c r="J181" s="21"/>
      <c r="K181" s="21">
        <f>K179</f>
        <v>70000</v>
      </c>
      <c r="L181" s="21"/>
      <c r="M181" s="21">
        <f>M179</f>
        <v>70000</v>
      </c>
      <c r="N181" s="87"/>
      <c r="O181" s="22">
        <f>M181+N181</f>
        <v>70000</v>
      </c>
      <c r="P181" s="87">
        <f>SUM(P178:P180)</f>
        <v>-4000</v>
      </c>
      <c r="Q181" s="22">
        <f>O181+P181</f>
        <v>66000</v>
      </c>
      <c r="R181" s="22"/>
      <c r="S181" s="22">
        <f t="shared" si="42"/>
        <v>66000</v>
      </c>
      <c r="T181" s="23"/>
      <c r="U181" s="22">
        <f t="shared" si="43"/>
        <v>66000</v>
      </c>
      <c r="V181" s="22">
        <f>SUM(V178:V180)</f>
        <v>-1757</v>
      </c>
      <c r="W181" s="22">
        <f>SUM(W178:W180)</f>
        <v>94000</v>
      </c>
      <c r="X181" s="22"/>
      <c r="Y181" s="22">
        <f t="shared" si="41"/>
        <v>94000</v>
      </c>
    </row>
    <row r="182" spans="1:25" ht="16.5" customHeight="1">
      <c r="A182" s="17"/>
      <c r="B182" s="98">
        <v>80120</v>
      </c>
      <c r="C182" s="6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5"/>
      <c r="O182" s="15"/>
      <c r="P182" s="15"/>
      <c r="Q182" s="15"/>
      <c r="R182" s="15"/>
      <c r="S182" s="15"/>
      <c r="T182" s="13"/>
      <c r="U182" s="15"/>
      <c r="V182" s="15"/>
      <c r="W182" s="15"/>
      <c r="X182" s="15"/>
      <c r="Y182" s="15"/>
    </row>
    <row r="183" spans="1:25" ht="16.5" customHeight="1">
      <c r="A183" s="17"/>
      <c r="B183" s="65" t="s">
        <v>141</v>
      </c>
      <c r="C183" s="69">
        <v>2540</v>
      </c>
      <c r="D183" s="13" t="s">
        <v>134</v>
      </c>
      <c r="E183" s="13"/>
      <c r="F183" s="15">
        <v>13000</v>
      </c>
      <c r="G183" s="15">
        <f>E183+F183</f>
        <v>13000</v>
      </c>
      <c r="H183" s="15"/>
      <c r="I183" s="15">
        <f>G183+H183</f>
        <v>13000</v>
      </c>
      <c r="J183" s="15"/>
      <c r="K183" s="15">
        <f>I183+J183</f>
        <v>13000</v>
      </c>
      <c r="L183" s="15"/>
      <c r="M183" s="15">
        <f>K183+L183</f>
        <v>13000</v>
      </c>
      <c r="N183" s="15"/>
      <c r="O183" s="15">
        <f>M183+N183</f>
        <v>13000</v>
      </c>
      <c r="P183" s="15">
        <v>16000</v>
      </c>
      <c r="Q183" s="15">
        <f>O183+P183</f>
        <v>29000</v>
      </c>
      <c r="R183" s="15"/>
      <c r="S183" s="15">
        <f t="shared" si="42"/>
        <v>29000</v>
      </c>
      <c r="T183" s="13"/>
      <c r="U183" s="15">
        <f t="shared" si="43"/>
        <v>29000</v>
      </c>
      <c r="V183" s="15"/>
      <c r="W183" s="15">
        <v>56000</v>
      </c>
      <c r="X183" s="15"/>
      <c r="Y183" s="15">
        <f t="shared" si="41"/>
        <v>56000</v>
      </c>
    </row>
    <row r="184" spans="1:25" ht="16.5" customHeight="1">
      <c r="A184" s="17"/>
      <c r="B184" s="65" t="s">
        <v>142</v>
      </c>
      <c r="C184" s="69"/>
      <c r="D184" s="48" t="s">
        <v>137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s="6" customFormat="1" ht="16.5" customHeight="1">
      <c r="A185" s="51"/>
      <c r="B185" s="52"/>
      <c r="C185" s="56"/>
      <c r="D185" s="19"/>
      <c r="E185" s="21"/>
      <c r="F185" s="21">
        <f>F183</f>
        <v>13000</v>
      </c>
      <c r="G185" s="21">
        <f>G183</f>
        <v>13000</v>
      </c>
      <c r="H185" s="21"/>
      <c r="I185" s="21">
        <f>I183</f>
        <v>13000</v>
      </c>
      <c r="J185" s="21"/>
      <c r="K185" s="21">
        <f>K183</f>
        <v>13000</v>
      </c>
      <c r="L185" s="21"/>
      <c r="M185" s="21">
        <f>M183</f>
        <v>13000</v>
      </c>
      <c r="N185" s="21"/>
      <c r="O185" s="22">
        <f aca="true" t="shared" si="45" ref="O185:O200">M185+N185</f>
        <v>13000</v>
      </c>
      <c r="P185" s="21">
        <f>SUM(P182:P184)</f>
        <v>16000</v>
      </c>
      <c r="Q185" s="22">
        <f aca="true" t="shared" si="46" ref="Q185:Q228">O185+P185</f>
        <v>29000</v>
      </c>
      <c r="R185" s="22"/>
      <c r="S185" s="22">
        <f t="shared" si="42"/>
        <v>29000</v>
      </c>
      <c r="T185" s="22"/>
      <c r="U185" s="22">
        <f t="shared" si="43"/>
        <v>29000</v>
      </c>
      <c r="V185" s="22"/>
      <c r="W185" s="22">
        <f>SUM(W182:W184)</f>
        <v>56000</v>
      </c>
      <c r="X185" s="22"/>
      <c r="Y185" s="22">
        <f t="shared" si="41"/>
        <v>56000</v>
      </c>
    </row>
    <row r="186" spans="1:25" ht="16.5" customHeight="1">
      <c r="A186" s="17"/>
      <c r="B186" s="57">
        <v>80120</v>
      </c>
      <c r="C186" s="12">
        <v>4010</v>
      </c>
      <c r="D186" s="13" t="s">
        <v>38</v>
      </c>
      <c r="E186" s="15">
        <v>903000</v>
      </c>
      <c r="F186" s="15">
        <v>26000</v>
      </c>
      <c r="G186" s="15">
        <f>E186+F186</f>
        <v>929000</v>
      </c>
      <c r="H186" s="15">
        <v>-26000</v>
      </c>
      <c r="I186" s="15">
        <f>G186+H186</f>
        <v>903000</v>
      </c>
      <c r="J186" s="15"/>
      <c r="K186" s="15">
        <f>I186+J186</f>
        <v>903000</v>
      </c>
      <c r="L186" s="15"/>
      <c r="M186" s="15">
        <f>K186+L186</f>
        <v>903000</v>
      </c>
      <c r="N186" s="15"/>
      <c r="O186" s="15">
        <f t="shared" si="45"/>
        <v>903000</v>
      </c>
      <c r="P186" s="15"/>
      <c r="Q186" s="15">
        <f t="shared" si="46"/>
        <v>903000</v>
      </c>
      <c r="R186" s="15"/>
      <c r="S186" s="15">
        <f t="shared" si="42"/>
        <v>903000</v>
      </c>
      <c r="T186" s="15"/>
      <c r="U186" s="15">
        <f t="shared" si="43"/>
        <v>903000</v>
      </c>
      <c r="V186" s="15">
        <v>52768</v>
      </c>
      <c r="W186" s="15">
        <v>970000</v>
      </c>
      <c r="X186" s="15"/>
      <c r="Y186" s="15">
        <f t="shared" si="41"/>
        <v>970000</v>
      </c>
    </row>
    <row r="187" spans="1:25" ht="16.5" customHeight="1">
      <c r="A187" s="17"/>
      <c r="B187" s="29" t="s">
        <v>143</v>
      </c>
      <c r="C187" s="12">
        <v>4040</v>
      </c>
      <c r="D187" s="13" t="s">
        <v>40</v>
      </c>
      <c r="E187" s="15">
        <v>77000</v>
      </c>
      <c r="F187" s="15"/>
      <c r="G187" s="15">
        <f aca="true" t="shared" si="47" ref="G187:G200">E187+F187</f>
        <v>77000</v>
      </c>
      <c r="H187" s="15"/>
      <c r="I187" s="15">
        <f aca="true" t="shared" si="48" ref="I187:I200">G187+H187</f>
        <v>77000</v>
      </c>
      <c r="J187" s="15"/>
      <c r="K187" s="15">
        <f aca="true" t="shared" si="49" ref="K187:K200">I187+J187</f>
        <v>77000</v>
      </c>
      <c r="L187" s="15"/>
      <c r="M187" s="15">
        <f aca="true" t="shared" si="50" ref="M187:M200">K187+L187</f>
        <v>77000</v>
      </c>
      <c r="N187" s="15"/>
      <c r="O187" s="15">
        <f t="shared" si="45"/>
        <v>77000</v>
      </c>
      <c r="P187" s="15"/>
      <c r="Q187" s="15">
        <f t="shared" si="46"/>
        <v>77000</v>
      </c>
      <c r="R187" s="15"/>
      <c r="S187" s="15">
        <f t="shared" si="42"/>
        <v>77000</v>
      </c>
      <c r="T187" s="15">
        <v>-1786</v>
      </c>
      <c r="U187" s="15">
        <f t="shared" si="43"/>
        <v>75214</v>
      </c>
      <c r="V187" s="15"/>
      <c r="W187" s="15">
        <v>70000</v>
      </c>
      <c r="X187" s="15"/>
      <c r="Y187" s="15">
        <f t="shared" si="41"/>
        <v>70000</v>
      </c>
    </row>
    <row r="188" spans="1:25" ht="16.5" customHeight="1">
      <c r="A188" s="17"/>
      <c r="B188" s="65" t="s">
        <v>144</v>
      </c>
      <c r="C188" s="12">
        <v>4110</v>
      </c>
      <c r="D188" s="13" t="s">
        <v>41</v>
      </c>
      <c r="E188" s="15">
        <v>190000</v>
      </c>
      <c r="F188" s="15">
        <v>4500</v>
      </c>
      <c r="G188" s="15">
        <f t="shared" si="47"/>
        <v>194500</v>
      </c>
      <c r="H188" s="15">
        <v>-4500</v>
      </c>
      <c r="I188" s="15">
        <f t="shared" si="48"/>
        <v>190000</v>
      </c>
      <c r="J188" s="15"/>
      <c r="K188" s="15">
        <f t="shared" si="49"/>
        <v>190000</v>
      </c>
      <c r="L188" s="15"/>
      <c r="M188" s="15">
        <f t="shared" si="50"/>
        <v>190000</v>
      </c>
      <c r="N188" s="15"/>
      <c r="O188" s="15">
        <f t="shared" si="45"/>
        <v>190000</v>
      </c>
      <c r="P188" s="15"/>
      <c r="Q188" s="15">
        <f t="shared" si="46"/>
        <v>190000</v>
      </c>
      <c r="R188" s="15">
        <v>-3000</v>
      </c>
      <c r="S188" s="15">
        <f t="shared" si="42"/>
        <v>187000</v>
      </c>
      <c r="T188" s="15">
        <v>-3310</v>
      </c>
      <c r="U188" s="15">
        <f t="shared" si="43"/>
        <v>183690</v>
      </c>
      <c r="V188" s="15">
        <v>-8530</v>
      </c>
      <c r="W188" s="15">
        <v>175000</v>
      </c>
      <c r="X188" s="15"/>
      <c r="Y188" s="15">
        <f t="shared" si="41"/>
        <v>175000</v>
      </c>
    </row>
    <row r="189" spans="1:25" ht="16.5" customHeight="1">
      <c r="A189" s="17"/>
      <c r="B189" s="65" t="s">
        <v>145</v>
      </c>
      <c r="C189" s="12">
        <v>4120</v>
      </c>
      <c r="D189" s="46" t="s">
        <v>42</v>
      </c>
      <c r="E189" s="15">
        <v>25000</v>
      </c>
      <c r="F189" s="15">
        <v>500</v>
      </c>
      <c r="G189" s="15">
        <f t="shared" si="47"/>
        <v>25500</v>
      </c>
      <c r="H189" s="15">
        <v>-500</v>
      </c>
      <c r="I189" s="15">
        <f t="shared" si="48"/>
        <v>25000</v>
      </c>
      <c r="J189" s="15"/>
      <c r="K189" s="15">
        <f t="shared" si="49"/>
        <v>25000</v>
      </c>
      <c r="L189" s="15"/>
      <c r="M189" s="15">
        <f t="shared" si="50"/>
        <v>25000</v>
      </c>
      <c r="N189" s="15"/>
      <c r="O189" s="15">
        <f t="shared" si="45"/>
        <v>25000</v>
      </c>
      <c r="P189" s="13"/>
      <c r="Q189" s="15">
        <f t="shared" si="46"/>
        <v>25000</v>
      </c>
      <c r="R189" s="15"/>
      <c r="S189" s="15">
        <f t="shared" si="42"/>
        <v>25000</v>
      </c>
      <c r="T189" s="15"/>
      <c r="U189" s="15">
        <f t="shared" si="43"/>
        <v>25000</v>
      </c>
      <c r="V189" s="15">
        <v>-208</v>
      </c>
      <c r="W189" s="15">
        <v>24700</v>
      </c>
      <c r="X189" s="15"/>
      <c r="Y189" s="15">
        <f t="shared" si="41"/>
        <v>24700</v>
      </c>
    </row>
    <row r="190" spans="1:25" ht="16.5" customHeight="1">
      <c r="A190" s="17"/>
      <c r="B190" s="65"/>
      <c r="C190" s="12">
        <v>4170</v>
      </c>
      <c r="D190" s="46" t="s">
        <v>43</v>
      </c>
      <c r="E190" s="15">
        <v>5000</v>
      </c>
      <c r="F190" s="15"/>
      <c r="G190" s="15">
        <f t="shared" si="47"/>
        <v>5000</v>
      </c>
      <c r="H190" s="15"/>
      <c r="I190" s="15">
        <f t="shared" si="48"/>
        <v>5000</v>
      </c>
      <c r="J190" s="15"/>
      <c r="K190" s="15">
        <f t="shared" si="49"/>
        <v>5000</v>
      </c>
      <c r="L190" s="15"/>
      <c r="M190" s="15">
        <f t="shared" si="50"/>
        <v>5000</v>
      </c>
      <c r="N190" s="15"/>
      <c r="O190" s="15">
        <f t="shared" si="45"/>
        <v>5000</v>
      </c>
      <c r="P190" s="13"/>
      <c r="Q190" s="15">
        <f t="shared" si="46"/>
        <v>5000</v>
      </c>
      <c r="R190" s="15">
        <v>3000</v>
      </c>
      <c r="S190" s="15">
        <f t="shared" si="42"/>
        <v>8000</v>
      </c>
      <c r="T190" s="15">
        <v>4000</v>
      </c>
      <c r="U190" s="15">
        <f t="shared" si="43"/>
        <v>12000</v>
      </c>
      <c r="V190" s="15">
        <v>639</v>
      </c>
      <c r="W190" s="15">
        <v>6000</v>
      </c>
      <c r="X190" s="15"/>
      <c r="Y190" s="15">
        <f t="shared" si="41"/>
        <v>6000</v>
      </c>
    </row>
    <row r="191" spans="1:25" ht="16.5" customHeight="1">
      <c r="A191" s="17"/>
      <c r="B191" s="29"/>
      <c r="C191" s="12">
        <v>4210</v>
      </c>
      <c r="D191" s="46" t="s">
        <v>44</v>
      </c>
      <c r="E191" s="15">
        <v>42000</v>
      </c>
      <c r="F191" s="15">
        <v>11000</v>
      </c>
      <c r="G191" s="15">
        <f t="shared" si="47"/>
        <v>53000</v>
      </c>
      <c r="H191" s="15">
        <v>-11000</v>
      </c>
      <c r="I191" s="15">
        <f t="shared" si="48"/>
        <v>42000</v>
      </c>
      <c r="J191" s="15"/>
      <c r="K191" s="15">
        <f t="shared" si="49"/>
        <v>42000</v>
      </c>
      <c r="L191" s="15"/>
      <c r="M191" s="15">
        <f t="shared" si="50"/>
        <v>42000</v>
      </c>
      <c r="N191" s="15">
        <v>-10000</v>
      </c>
      <c r="O191" s="15">
        <f t="shared" si="45"/>
        <v>32000</v>
      </c>
      <c r="P191" s="13"/>
      <c r="Q191" s="15">
        <f t="shared" si="46"/>
        <v>32000</v>
      </c>
      <c r="R191" s="15"/>
      <c r="S191" s="15">
        <f t="shared" si="42"/>
        <v>32000</v>
      </c>
      <c r="T191" s="15">
        <v>21786</v>
      </c>
      <c r="U191" s="15">
        <f t="shared" si="43"/>
        <v>53786</v>
      </c>
      <c r="V191" s="15">
        <v>-11000</v>
      </c>
      <c r="W191" s="15">
        <v>25000</v>
      </c>
      <c r="X191" s="15"/>
      <c r="Y191" s="15">
        <f t="shared" si="41"/>
        <v>25000</v>
      </c>
    </row>
    <row r="192" spans="1:25" ht="16.5" customHeight="1">
      <c r="A192" s="17"/>
      <c r="B192" s="29"/>
      <c r="C192" s="12">
        <v>4240</v>
      </c>
      <c r="D192" s="46" t="s">
        <v>146</v>
      </c>
      <c r="E192" s="15">
        <v>15000</v>
      </c>
      <c r="F192" s="15"/>
      <c r="G192" s="15">
        <f t="shared" si="47"/>
        <v>15000</v>
      </c>
      <c r="H192" s="15"/>
      <c r="I192" s="15">
        <f t="shared" si="48"/>
        <v>15000</v>
      </c>
      <c r="J192" s="15"/>
      <c r="K192" s="15">
        <f t="shared" si="49"/>
        <v>15000</v>
      </c>
      <c r="L192" s="15"/>
      <c r="M192" s="15">
        <f t="shared" si="50"/>
        <v>15000</v>
      </c>
      <c r="N192" s="15"/>
      <c r="O192" s="15">
        <f t="shared" si="45"/>
        <v>15000</v>
      </c>
      <c r="P192" s="13"/>
      <c r="Q192" s="15">
        <f t="shared" si="46"/>
        <v>15000</v>
      </c>
      <c r="R192" s="15"/>
      <c r="S192" s="15">
        <f t="shared" si="42"/>
        <v>15000</v>
      </c>
      <c r="T192" s="15">
        <v>31240</v>
      </c>
      <c r="U192" s="15">
        <f t="shared" si="43"/>
        <v>46240</v>
      </c>
      <c r="V192" s="15">
        <v>-10000</v>
      </c>
      <c r="W192" s="15">
        <v>5000</v>
      </c>
      <c r="X192" s="15"/>
      <c r="Y192" s="15">
        <f t="shared" si="41"/>
        <v>5000</v>
      </c>
    </row>
    <row r="193" spans="1:25" ht="16.5" customHeight="1">
      <c r="A193" s="17"/>
      <c r="B193" s="29"/>
      <c r="C193" s="12">
        <v>4260</v>
      </c>
      <c r="D193" s="46" t="s">
        <v>45</v>
      </c>
      <c r="E193" s="15">
        <v>50000</v>
      </c>
      <c r="F193" s="15"/>
      <c r="G193" s="15">
        <f t="shared" si="47"/>
        <v>50000</v>
      </c>
      <c r="H193" s="15"/>
      <c r="I193" s="15">
        <f t="shared" si="48"/>
        <v>50000</v>
      </c>
      <c r="J193" s="15"/>
      <c r="K193" s="15">
        <f t="shared" si="49"/>
        <v>50000</v>
      </c>
      <c r="L193" s="15"/>
      <c r="M193" s="15">
        <f t="shared" si="50"/>
        <v>50000</v>
      </c>
      <c r="N193" s="15">
        <v>-8000</v>
      </c>
      <c r="O193" s="15">
        <f t="shared" si="45"/>
        <v>42000</v>
      </c>
      <c r="P193" s="13"/>
      <c r="Q193" s="15">
        <f t="shared" si="46"/>
        <v>42000</v>
      </c>
      <c r="R193" s="15"/>
      <c r="S193" s="15">
        <f t="shared" si="42"/>
        <v>42000</v>
      </c>
      <c r="T193" s="15"/>
      <c r="U193" s="15">
        <f t="shared" si="43"/>
        <v>42000</v>
      </c>
      <c r="V193" s="15">
        <v>1231</v>
      </c>
      <c r="W193" s="15">
        <v>60000</v>
      </c>
      <c r="X193" s="15"/>
      <c r="Y193" s="15">
        <f t="shared" si="41"/>
        <v>60000</v>
      </c>
    </row>
    <row r="194" spans="1:25" ht="16.5" customHeight="1">
      <c r="A194" s="17"/>
      <c r="B194" s="29"/>
      <c r="C194" s="12">
        <v>4270</v>
      </c>
      <c r="D194" s="46" t="s">
        <v>46</v>
      </c>
      <c r="E194" s="15"/>
      <c r="F194" s="15"/>
      <c r="G194" s="15"/>
      <c r="H194" s="15">
        <v>25000</v>
      </c>
      <c r="I194" s="15">
        <f t="shared" si="48"/>
        <v>25000</v>
      </c>
      <c r="J194" s="15">
        <v>30000</v>
      </c>
      <c r="K194" s="15">
        <f t="shared" si="49"/>
        <v>55000</v>
      </c>
      <c r="L194" s="15"/>
      <c r="M194" s="15">
        <f t="shared" si="50"/>
        <v>55000</v>
      </c>
      <c r="N194" s="15"/>
      <c r="O194" s="15">
        <f t="shared" si="45"/>
        <v>55000</v>
      </c>
      <c r="P194" s="13"/>
      <c r="Q194" s="15">
        <f t="shared" si="46"/>
        <v>55000</v>
      </c>
      <c r="R194" s="15">
        <v>67500</v>
      </c>
      <c r="S194" s="15">
        <f t="shared" si="42"/>
        <v>122500</v>
      </c>
      <c r="T194" s="15"/>
      <c r="U194" s="15">
        <f t="shared" si="43"/>
        <v>122500</v>
      </c>
      <c r="V194" s="15">
        <v>-16936</v>
      </c>
      <c r="W194" s="15">
        <v>20000</v>
      </c>
      <c r="X194" s="15"/>
      <c r="Y194" s="15">
        <f t="shared" si="41"/>
        <v>20000</v>
      </c>
    </row>
    <row r="195" spans="1:25" ht="16.5" customHeight="1">
      <c r="A195" s="17"/>
      <c r="B195" s="29"/>
      <c r="C195" s="12">
        <v>4300</v>
      </c>
      <c r="D195" s="46" t="s">
        <v>25</v>
      </c>
      <c r="E195" s="15">
        <v>30000</v>
      </c>
      <c r="F195" s="15"/>
      <c r="G195" s="15">
        <f t="shared" si="47"/>
        <v>30000</v>
      </c>
      <c r="H195" s="15"/>
      <c r="I195" s="15">
        <f t="shared" si="48"/>
        <v>30000</v>
      </c>
      <c r="J195" s="15"/>
      <c r="K195" s="15">
        <f t="shared" si="49"/>
        <v>30000</v>
      </c>
      <c r="L195" s="15"/>
      <c r="M195" s="15">
        <f t="shared" si="50"/>
        <v>30000</v>
      </c>
      <c r="N195" s="15"/>
      <c r="O195" s="15">
        <f t="shared" si="45"/>
        <v>30000</v>
      </c>
      <c r="P195" s="13"/>
      <c r="Q195" s="15">
        <f t="shared" si="46"/>
        <v>30000</v>
      </c>
      <c r="R195" s="15"/>
      <c r="S195" s="15">
        <f t="shared" si="42"/>
        <v>30000</v>
      </c>
      <c r="T195" s="15"/>
      <c r="U195" s="15">
        <f t="shared" si="43"/>
        <v>30000</v>
      </c>
      <c r="V195" s="15">
        <v>-9300</v>
      </c>
      <c r="W195" s="15">
        <v>18600</v>
      </c>
      <c r="X195" s="15"/>
      <c r="Y195" s="15">
        <f t="shared" si="41"/>
        <v>18600</v>
      </c>
    </row>
    <row r="196" spans="1:25" ht="16.5" customHeight="1">
      <c r="A196" s="17"/>
      <c r="B196" s="29"/>
      <c r="C196" s="12">
        <v>4350</v>
      </c>
      <c r="D196" s="46" t="s">
        <v>270</v>
      </c>
      <c r="E196" s="15">
        <v>3000</v>
      </c>
      <c r="F196" s="15"/>
      <c r="G196" s="15">
        <f t="shared" si="47"/>
        <v>3000</v>
      </c>
      <c r="H196" s="15"/>
      <c r="I196" s="15">
        <f t="shared" si="48"/>
        <v>3000</v>
      </c>
      <c r="J196" s="15"/>
      <c r="K196" s="15">
        <f t="shared" si="49"/>
        <v>3000</v>
      </c>
      <c r="L196" s="15"/>
      <c r="M196" s="15">
        <f t="shared" si="50"/>
        <v>3000</v>
      </c>
      <c r="N196" s="15"/>
      <c r="O196" s="15">
        <f t="shared" si="45"/>
        <v>3000</v>
      </c>
      <c r="P196" s="13"/>
      <c r="Q196" s="15">
        <f t="shared" si="46"/>
        <v>3000</v>
      </c>
      <c r="R196" s="15"/>
      <c r="S196" s="15">
        <f t="shared" si="42"/>
        <v>3000</v>
      </c>
      <c r="T196" s="15"/>
      <c r="U196" s="15">
        <f t="shared" si="43"/>
        <v>3000</v>
      </c>
      <c r="V196" s="15">
        <v>-277</v>
      </c>
      <c r="W196" s="15">
        <v>3000</v>
      </c>
      <c r="X196" s="15"/>
      <c r="Y196" s="15">
        <f t="shared" si="41"/>
        <v>3000</v>
      </c>
    </row>
    <row r="197" spans="1:25" ht="16.5" customHeight="1">
      <c r="A197" s="17"/>
      <c r="B197" s="29"/>
      <c r="C197" s="12">
        <v>4410</v>
      </c>
      <c r="D197" s="46" t="s">
        <v>85</v>
      </c>
      <c r="E197" s="15">
        <v>2000</v>
      </c>
      <c r="F197" s="15">
        <v>1000</v>
      </c>
      <c r="G197" s="15">
        <f t="shared" si="47"/>
        <v>3000</v>
      </c>
      <c r="H197" s="15">
        <v>-1000</v>
      </c>
      <c r="I197" s="15">
        <f t="shared" si="48"/>
        <v>2000</v>
      </c>
      <c r="J197" s="15"/>
      <c r="K197" s="15">
        <f t="shared" si="49"/>
        <v>2000</v>
      </c>
      <c r="L197" s="15"/>
      <c r="M197" s="15">
        <f t="shared" si="50"/>
        <v>2000</v>
      </c>
      <c r="N197" s="15"/>
      <c r="O197" s="15">
        <f t="shared" si="45"/>
        <v>2000</v>
      </c>
      <c r="P197" s="13"/>
      <c r="Q197" s="15">
        <f t="shared" si="46"/>
        <v>2000</v>
      </c>
      <c r="R197" s="15">
        <v>300</v>
      </c>
      <c r="S197" s="15">
        <f t="shared" si="42"/>
        <v>2300</v>
      </c>
      <c r="T197" s="15"/>
      <c r="U197" s="15">
        <f t="shared" si="43"/>
        <v>2300</v>
      </c>
      <c r="V197" s="15">
        <v>620</v>
      </c>
      <c r="W197" s="15">
        <v>1500</v>
      </c>
      <c r="X197" s="15"/>
      <c r="Y197" s="15">
        <f t="shared" si="41"/>
        <v>1500</v>
      </c>
    </row>
    <row r="198" spans="1:25" ht="16.5" customHeight="1">
      <c r="A198" s="17"/>
      <c r="B198" s="29"/>
      <c r="C198" s="12">
        <v>4430</v>
      </c>
      <c r="D198" s="46" t="s">
        <v>49</v>
      </c>
      <c r="E198" s="15">
        <v>3000</v>
      </c>
      <c r="F198" s="15"/>
      <c r="G198" s="15">
        <f t="shared" si="47"/>
        <v>3000</v>
      </c>
      <c r="H198" s="15"/>
      <c r="I198" s="15">
        <f t="shared" si="48"/>
        <v>3000</v>
      </c>
      <c r="J198" s="15"/>
      <c r="K198" s="15">
        <f t="shared" si="49"/>
        <v>3000</v>
      </c>
      <c r="L198" s="15"/>
      <c r="M198" s="15">
        <f t="shared" si="50"/>
        <v>3000</v>
      </c>
      <c r="N198" s="15"/>
      <c r="O198" s="15">
        <f t="shared" si="45"/>
        <v>3000</v>
      </c>
      <c r="P198" s="13"/>
      <c r="Q198" s="15">
        <f t="shared" si="46"/>
        <v>3000</v>
      </c>
      <c r="R198" s="15"/>
      <c r="S198" s="15">
        <f t="shared" si="42"/>
        <v>3000</v>
      </c>
      <c r="T198" s="15"/>
      <c r="U198" s="15">
        <f t="shared" si="43"/>
        <v>3000</v>
      </c>
      <c r="V198" s="15">
        <v>-39</v>
      </c>
      <c r="W198" s="15">
        <v>4000</v>
      </c>
      <c r="X198" s="15"/>
      <c r="Y198" s="15">
        <f t="shared" si="41"/>
        <v>4000</v>
      </c>
    </row>
    <row r="199" spans="1:25" ht="16.5" customHeight="1">
      <c r="A199" s="17"/>
      <c r="B199" s="29"/>
      <c r="C199" s="12">
        <v>4440</v>
      </c>
      <c r="D199" s="46" t="s">
        <v>50</v>
      </c>
      <c r="E199" s="15">
        <v>55000</v>
      </c>
      <c r="F199" s="15"/>
      <c r="G199" s="15">
        <f t="shared" si="47"/>
        <v>55000</v>
      </c>
      <c r="H199" s="15"/>
      <c r="I199" s="15">
        <f t="shared" si="48"/>
        <v>55000</v>
      </c>
      <c r="J199" s="15"/>
      <c r="K199" s="15">
        <f t="shared" si="49"/>
        <v>55000</v>
      </c>
      <c r="L199" s="15"/>
      <c r="M199" s="15">
        <f t="shared" si="50"/>
        <v>55000</v>
      </c>
      <c r="N199" s="15"/>
      <c r="O199" s="15">
        <f t="shared" si="45"/>
        <v>55000</v>
      </c>
      <c r="P199" s="13"/>
      <c r="Q199" s="15">
        <f t="shared" si="46"/>
        <v>55000</v>
      </c>
      <c r="R199" s="15"/>
      <c r="S199" s="15">
        <f t="shared" si="42"/>
        <v>55000</v>
      </c>
      <c r="T199" s="15"/>
      <c r="U199" s="15">
        <f t="shared" si="43"/>
        <v>55000</v>
      </c>
      <c r="V199" s="15"/>
      <c r="W199" s="15">
        <v>60000</v>
      </c>
      <c r="X199" s="15"/>
      <c r="Y199" s="15">
        <f t="shared" si="41"/>
        <v>60000</v>
      </c>
    </row>
    <row r="200" spans="1:25" ht="16.5" customHeight="1">
      <c r="A200" s="17"/>
      <c r="B200" s="29"/>
      <c r="C200" s="12">
        <v>6050</v>
      </c>
      <c r="D200" s="46" t="s">
        <v>147</v>
      </c>
      <c r="E200" s="15">
        <v>165000</v>
      </c>
      <c r="F200" s="15">
        <v>40000</v>
      </c>
      <c r="G200" s="15">
        <f t="shared" si="47"/>
        <v>205000</v>
      </c>
      <c r="H200" s="15">
        <v>50000</v>
      </c>
      <c r="I200" s="15">
        <f t="shared" si="48"/>
        <v>255000</v>
      </c>
      <c r="J200" s="15"/>
      <c r="K200" s="15">
        <f t="shared" si="49"/>
        <v>255000</v>
      </c>
      <c r="L200" s="15">
        <v>45000</v>
      </c>
      <c r="M200" s="15">
        <f t="shared" si="50"/>
        <v>300000</v>
      </c>
      <c r="N200" s="15"/>
      <c r="O200" s="15">
        <f t="shared" si="45"/>
        <v>300000</v>
      </c>
      <c r="P200" s="15">
        <v>10000</v>
      </c>
      <c r="Q200" s="15">
        <f t="shared" si="46"/>
        <v>310000</v>
      </c>
      <c r="R200" s="15"/>
      <c r="S200" s="15">
        <f t="shared" si="42"/>
        <v>310000</v>
      </c>
      <c r="T200" s="15">
        <v>22080</v>
      </c>
      <c r="U200" s="15">
        <f t="shared" si="43"/>
        <v>332080</v>
      </c>
      <c r="V200" s="15">
        <v>49930</v>
      </c>
      <c r="W200" s="15">
        <v>150000</v>
      </c>
      <c r="X200" s="15">
        <v>310000</v>
      </c>
      <c r="Y200" s="15">
        <f t="shared" si="41"/>
        <v>460000</v>
      </c>
    </row>
    <row r="201" spans="1:25" s="6" customFormat="1" ht="16.5" customHeight="1">
      <c r="A201" s="51"/>
      <c r="B201" s="79"/>
      <c r="C201" s="80"/>
      <c r="D201" s="64"/>
      <c r="E201" s="39">
        <f aca="true" t="shared" si="51" ref="E201:M201">SUM(E186:E200)</f>
        <v>1565000</v>
      </c>
      <c r="F201" s="39">
        <f t="shared" si="51"/>
        <v>83000</v>
      </c>
      <c r="G201" s="39">
        <f t="shared" si="51"/>
        <v>1648000</v>
      </c>
      <c r="H201" s="39">
        <f t="shared" si="51"/>
        <v>32000</v>
      </c>
      <c r="I201" s="39">
        <f t="shared" si="51"/>
        <v>1680000</v>
      </c>
      <c r="J201" s="39">
        <f t="shared" si="51"/>
        <v>30000</v>
      </c>
      <c r="K201" s="39">
        <f t="shared" si="51"/>
        <v>1710000</v>
      </c>
      <c r="L201" s="39">
        <f t="shared" si="51"/>
        <v>45000</v>
      </c>
      <c r="M201" s="39">
        <f t="shared" si="51"/>
        <v>1755000</v>
      </c>
      <c r="N201" s="21">
        <f>SUM(N186:N200)</f>
        <v>-18000</v>
      </c>
      <c r="O201" s="21">
        <f>SUM(O186:O200)</f>
        <v>1737000</v>
      </c>
      <c r="P201" s="21">
        <v>10000</v>
      </c>
      <c r="Q201" s="22">
        <f t="shared" si="46"/>
        <v>1747000</v>
      </c>
      <c r="R201" s="22">
        <f>SUM(R186:R200)</f>
        <v>67800</v>
      </c>
      <c r="S201" s="22">
        <f t="shared" si="42"/>
        <v>1814800</v>
      </c>
      <c r="T201" s="22">
        <f>SUM(T186:T200)</f>
        <v>74010</v>
      </c>
      <c r="U201" s="22">
        <f>SUM(U186:U200)</f>
        <v>1888810</v>
      </c>
      <c r="V201" s="22">
        <f>SUM(V186:V200)</f>
        <v>48898</v>
      </c>
      <c r="W201" s="22">
        <f>SUM(W186:W200)</f>
        <v>1592800</v>
      </c>
      <c r="X201" s="22">
        <f>SUM(X200)</f>
        <v>310000</v>
      </c>
      <c r="Y201" s="22">
        <f t="shared" si="41"/>
        <v>1902800</v>
      </c>
    </row>
    <row r="202" spans="1:25" s="6" customFormat="1" ht="16.5" customHeight="1">
      <c r="A202" s="99"/>
      <c r="B202" s="89">
        <v>80123</v>
      </c>
      <c r="C202" s="89">
        <v>4010</v>
      </c>
      <c r="D202" s="90" t="s">
        <v>38</v>
      </c>
      <c r="E202" s="16">
        <v>173000</v>
      </c>
      <c r="F202" s="43"/>
      <c r="G202" s="16">
        <f>E202+F202</f>
        <v>173000</v>
      </c>
      <c r="H202" s="43"/>
      <c r="I202" s="16">
        <f>G202+H202</f>
        <v>173000</v>
      </c>
      <c r="J202" s="16"/>
      <c r="K202" s="16">
        <f>I202+J202</f>
        <v>173000</v>
      </c>
      <c r="L202" s="16"/>
      <c r="M202" s="16">
        <f>K202+L202</f>
        <v>173000</v>
      </c>
      <c r="N202" s="27"/>
      <c r="O202" s="15">
        <f aca="true" t="shared" si="52" ref="O202:O213">M202+N202</f>
        <v>173000</v>
      </c>
      <c r="P202" s="44"/>
      <c r="Q202" s="15">
        <f t="shared" si="46"/>
        <v>173000</v>
      </c>
      <c r="R202" s="27"/>
      <c r="S202" s="15">
        <f t="shared" si="42"/>
        <v>173000</v>
      </c>
      <c r="T202" s="27"/>
      <c r="U202" s="15">
        <f t="shared" si="43"/>
        <v>173000</v>
      </c>
      <c r="V202" s="28">
        <v>-1800</v>
      </c>
      <c r="W202" s="15">
        <v>210000</v>
      </c>
      <c r="X202" s="27"/>
      <c r="Y202" s="15">
        <f t="shared" si="41"/>
        <v>210000</v>
      </c>
    </row>
    <row r="203" spans="1:25" s="6" customFormat="1" ht="16.5" customHeight="1">
      <c r="A203" s="99"/>
      <c r="B203" s="86"/>
      <c r="C203" s="86">
        <v>4040</v>
      </c>
      <c r="D203" s="13" t="s">
        <v>40</v>
      </c>
      <c r="E203" s="15"/>
      <c r="F203" s="45"/>
      <c r="G203" s="15"/>
      <c r="H203" s="45"/>
      <c r="I203" s="15"/>
      <c r="J203" s="15"/>
      <c r="K203" s="15"/>
      <c r="L203" s="15"/>
      <c r="M203" s="15"/>
      <c r="N203" s="27"/>
      <c r="O203" s="15"/>
      <c r="P203" s="44"/>
      <c r="Q203" s="15"/>
      <c r="R203" s="27"/>
      <c r="S203" s="15"/>
      <c r="T203" s="27"/>
      <c r="U203" s="15"/>
      <c r="V203" s="28"/>
      <c r="W203" s="15">
        <v>40000</v>
      </c>
      <c r="X203" s="27"/>
      <c r="Y203" s="15">
        <f t="shared" si="41"/>
        <v>40000</v>
      </c>
    </row>
    <row r="204" spans="1:25" s="6" customFormat="1" ht="16.5" customHeight="1">
      <c r="A204" s="99"/>
      <c r="B204" s="47" t="s">
        <v>148</v>
      </c>
      <c r="C204" s="86">
        <v>4110</v>
      </c>
      <c r="D204" s="47" t="s">
        <v>41</v>
      </c>
      <c r="E204" s="15">
        <v>30000</v>
      </c>
      <c r="F204" s="45"/>
      <c r="G204" s="15">
        <f aca="true" t="shared" si="53" ref="G204:G213">E204+F204</f>
        <v>30000</v>
      </c>
      <c r="H204" s="45"/>
      <c r="I204" s="15">
        <f aca="true" t="shared" si="54" ref="I204:I213">G204+H204</f>
        <v>30000</v>
      </c>
      <c r="J204" s="15"/>
      <c r="K204" s="15">
        <f aca="true" t="shared" si="55" ref="K204:K213">I204+J204</f>
        <v>30000</v>
      </c>
      <c r="L204" s="15"/>
      <c r="M204" s="15">
        <f aca="true" t="shared" si="56" ref="M204:M213">K204+L204</f>
        <v>30000</v>
      </c>
      <c r="N204" s="27"/>
      <c r="O204" s="15">
        <f t="shared" si="52"/>
        <v>30000</v>
      </c>
      <c r="P204" s="44"/>
      <c r="Q204" s="15">
        <f t="shared" si="46"/>
        <v>30000</v>
      </c>
      <c r="R204" s="27"/>
      <c r="S204" s="15">
        <f t="shared" si="42"/>
        <v>30000</v>
      </c>
      <c r="T204" s="27"/>
      <c r="U204" s="15">
        <f t="shared" si="43"/>
        <v>30000</v>
      </c>
      <c r="V204" s="28"/>
      <c r="W204" s="15">
        <v>45000</v>
      </c>
      <c r="X204" s="27"/>
      <c r="Y204" s="15">
        <f t="shared" si="41"/>
        <v>45000</v>
      </c>
    </row>
    <row r="205" spans="1:25" s="6" customFormat="1" ht="16.5" customHeight="1">
      <c r="A205" s="99"/>
      <c r="B205" s="47" t="s">
        <v>144</v>
      </c>
      <c r="C205" s="86">
        <v>4120</v>
      </c>
      <c r="D205" s="100" t="s">
        <v>42</v>
      </c>
      <c r="E205" s="15">
        <v>4000</v>
      </c>
      <c r="F205" s="45"/>
      <c r="G205" s="15">
        <f t="shared" si="53"/>
        <v>4000</v>
      </c>
      <c r="H205" s="45"/>
      <c r="I205" s="15">
        <f t="shared" si="54"/>
        <v>4000</v>
      </c>
      <c r="J205" s="15"/>
      <c r="K205" s="15">
        <f t="shared" si="55"/>
        <v>4000</v>
      </c>
      <c r="L205" s="15"/>
      <c r="M205" s="15">
        <f t="shared" si="56"/>
        <v>4000</v>
      </c>
      <c r="N205" s="27"/>
      <c r="O205" s="15">
        <f t="shared" si="52"/>
        <v>4000</v>
      </c>
      <c r="P205" s="44"/>
      <c r="Q205" s="15">
        <f t="shared" si="46"/>
        <v>4000</v>
      </c>
      <c r="R205" s="27"/>
      <c r="S205" s="15">
        <f t="shared" si="42"/>
        <v>4000</v>
      </c>
      <c r="T205" s="27"/>
      <c r="U205" s="15">
        <f t="shared" si="43"/>
        <v>4000</v>
      </c>
      <c r="V205" s="28">
        <v>-240</v>
      </c>
      <c r="W205" s="15">
        <v>10500</v>
      </c>
      <c r="X205" s="27"/>
      <c r="Y205" s="15">
        <f aca="true" t="shared" si="57" ref="Y205:Y268">W205+X205</f>
        <v>10500</v>
      </c>
    </row>
    <row r="206" spans="1:25" s="6" customFormat="1" ht="16.5" customHeight="1">
      <c r="A206" s="99"/>
      <c r="B206" s="47" t="s">
        <v>145</v>
      </c>
      <c r="C206" s="86">
        <v>4210</v>
      </c>
      <c r="D206" s="100" t="s">
        <v>44</v>
      </c>
      <c r="E206" s="15">
        <v>9000</v>
      </c>
      <c r="F206" s="45"/>
      <c r="G206" s="15">
        <f t="shared" si="53"/>
        <v>9000</v>
      </c>
      <c r="H206" s="45"/>
      <c r="I206" s="15">
        <f t="shared" si="54"/>
        <v>9000</v>
      </c>
      <c r="J206" s="15"/>
      <c r="K206" s="15">
        <f t="shared" si="55"/>
        <v>9000</v>
      </c>
      <c r="L206" s="15"/>
      <c r="M206" s="15">
        <f t="shared" si="56"/>
        <v>9000</v>
      </c>
      <c r="N206" s="27"/>
      <c r="O206" s="15">
        <f t="shared" si="52"/>
        <v>9000</v>
      </c>
      <c r="P206" s="44"/>
      <c r="Q206" s="15">
        <f t="shared" si="46"/>
        <v>9000</v>
      </c>
      <c r="R206" s="27"/>
      <c r="S206" s="15">
        <f t="shared" si="42"/>
        <v>9000</v>
      </c>
      <c r="T206" s="27"/>
      <c r="U206" s="15">
        <f t="shared" si="43"/>
        <v>9000</v>
      </c>
      <c r="V206" s="28">
        <v>-1500</v>
      </c>
      <c r="W206" s="15">
        <v>10000</v>
      </c>
      <c r="X206" s="27"/>
      <c r="Y206" s="15">
        <f t="shared" si="57"/>
        <v>10000</v>
      </c>
    </row>
    <row r="207" spans="1:25" s="6" customFormat="1" ht="16.5" customHeight="1">
      <c r="A207" s="99"/>
      <c r="B207" s="101"/>
      <c r="C207" s="86">
        <v>4240</v>
      </c>
      <c r="D207" s="100" t="s">
        <v>146</v>
      </c>
      <c r="E207" s="15">
        <v>2000</v>
      </c>
      <c r="F207" s="45"/>
      <c r="G207" s="15">
        <f t="shared" si="53"/>
        <v>2000</v>
      </c>
      <c r="H207" s="45"/>
      <c r="I207" s="15">
        <f t="shared" si="54"/>
        <v>2000</v>
      </c>
      <c r="J207" s="15"/>
      <c r="K207" s="15">
        <f t="shared" si="55"/>
        <v>2000</v>
      </c>
      <c r="L207" s="15"/>
      <c r="M207" s="15">
        <f t="shared" si="56"/>
        <v>2000</v>
      </c>
      <c r="N207" s="27"/>
      <c r="O207" s="15">
        <f t="shared" si="52"/>
        <v>2000</v>
      </c>
      <c r="P207" s="44"/>
      <c r="Q207" s="15">
        <f t="shared" si="46"/>
        <v>2000</v>
      </c>
      <c r="R207" s="27"/>
      <c r="S207" s="15">
        <f aca="true" t="shared" si="58" ref="S207:S261">Q207+R207</f>
        <v>2000</v>
      </c>
      <c r="T207" s="27"/>
      <c r="U207" s="15">
        <f aca="true" t="shared" si="59" ref="U207:U259">S207+T207</f>
        <v>2000</v>
      </c>
      <c r="V207" s="28">
        <v>3413</v>
      </c>
      <c r="W207" s="15">
        <v>1000</v>
      </c>
      <c r="X207" s="27"/>
      <c r="Y207" s="15">
        <f t="shared" si="57"/>
        <v>1000</v>
      </c>
    </row>
    <row r="208" spans="1:25" s="6" customFormat="1" ht="16.5" customHeight="1">
      <c r="A208" s="99"/>
      <c r="B208" s="101"/>
      <c r="C208" s="86">
        <v>4260</v>
      </c>
      <c r="D208" s="100" t="s">
        <v>45</v>
      </c>
      <c r="E208" s="15">
        <v>10000</v>
      </c>
      <c r="F208" s="45"/>
      <c r="G208" s="15">
        <f t="shared" si="53"/>
        <v>10000</v>
      </c>
      <c r="H208" s="45"/>
      <c r="I208" s="15">
        <f t="shared" si="54"/>
        <v>10000</v>
      </c>
      <c r="J208" s="15"/>
      <c r="K208" s="15">
        <f t="shared" si="55"/>
        <v>10000</v>
      </c>
      <c r="L208" s="15"/>
      <c r="M208" s="15">
        <f t="shared" si="56"/>
        <v>10000</v>
      </c>
      <c r="N208" s="28">
        <v>2000</v>
      </c>
      <c r="O208" s="15">
        <f t="shared" si="52"/>
        <v>12000</v>
      </c>
      <c r="P208" s="44"/>
      <c r="Q208" s="15">
        <f t="shared" si="46"/>
        <v>12000</v>
      </c>
      <c r="R208" s="27"/>
      <c r="S208" s="15">
        <f t="shared" si="58"/>
        <v>12000</v>
      </c>
      <c r="T208" s="27"/>
      <c r="U208" s="15">
        <f t="shared" si="59"/>
        <v>12000</v>
      </c>
      <c r="V208" s="28">
        <v>-1100</v>
      </c>
      <c r="W208" s="15">
        <v>10000</v>
      </c>
      <c r="X208" s="27"/>
      <c r="Y208" s="15">
        <f t="shared" si="57"/>
        <v>10000</v>
      </c>
    </row>
    <row r="209" spans="1:25" s="6" customFormat="1" ht="16.5" customHeight="1">
      <c r="A209" s="99"/>
      <c r="B209" s="101"/>
      <c r="C209" s="86">
        <v>4270</v>
      </c>
      <c r="D209" s="100" t="s">
        <v>46</v>
      </c>
      <c r="E209" s="15"/>
      <c r="F209" s="45"/>
      <c r="G209" s="15"/>
      <c r="H209" s="45">
        <v>5000</v>
      </c>
      <c r="I209" s="15">
        <f t="shared" si="54"/>
        <v>5000</v>
      </c>
      <c r="J209" s="15"/>
      <c r="K209" s="15">
        <f t="shared" si="55"/>
        <v>5000</v>
      </c>
      <c r="L209" s="15"/>
      <c r="M209" s="15">
        <f t="shared" si="56"/>
        <v>5000</v>
      </c>
      <c r="N209" s="27"/>
      <c r="O209" s="15">
        <f t="shared" si="52"/>
        <v>5000</v>
      </c>
      <c r="P209" s="44"/>
      <c r="Q209" s="15">
        <f t="shared" si="46"/>
        <v>5000</v>
      </c>
      <c r="R209" s="27"/>
      <c r="S209" s="15">
        <f t="shared" si="58"/>
        <v>5000</v>
      </c>
      <c r="T209" s="27"/>
      <c r="U209" s="15">
        <f t="shared" si="59"/>
        <v>5000</v>
      </c>
      <c r="V209" s="28">
        <v>2664</v>
      </c>
      <c r="W209" s="15">
        <v>5000</v>
      </c>
      <c r="X209" s="27"/>
      <c r="Y209" s="15">
        <f t="shared" si="57"/>
        <v>5000</v>
      </c>
    </row>
    <row r="210" spans="1:25" s="6" customFormat="1" ht="16.5" customHeight="1">
      <c r="A210" s="99"/>
      <c r="B210" s="101"/>
      <c r="C210" s="86">
        <v>4300</v>
      </c>
      <c r="D210" s="100" t="s">
        <v>25</v>
      </c>
      <c r="E210" s="15">
        <v>10000</v>
      </c>
      <c r="F210" s="45"/>
      <c r="G210" s="15">
        <f t="shared" si="53"/>
        <v>10000</v>
      </c>
      <c r="H210" s="45"/>
      <c r="I210" s="15">
        <f t="shared" si="54"/>
        <v>10000</v>
      </c>
      <c r="J210" s="15"/>
      <c r="K210" s="15">
        <f t="shared" si="55"/>
        <v>10000</v>
      </c>
      <c r="L210" s="15"/>
      <c r="M210" s="15">
        <f t="shared" si="56"/>
        <v>10000</v>
      </c>
      <c r="N210" s="27"/>
      <c r="O210" s="15">
        <f t="shared" si="52"/>
        <v>10000</v>
      </c>
      <c r="P210" s="44"/>
      <c r="Q210" s="15">
        <f t="shared" si="46"/>
        <v>10000</v>
      </c>
      <c r="R210" s="27"/>
      <c r="S210" s="15">
        <f t="shared" si="58"/>
        <v>10000</v>
      </c>
      <c r="T210" s="27"/>
      <c r="U210" s="15">
        <f t="shared" si="59"/>
        <v>10000</v>
      </c>
      <c r="V210" s="28">
        <v>-4500</v>
      </c>
      <c r="W210" s="15">
        <v>5000</v>
      </c>
      <c r="X210" s="27"/>
      <c r="Y210" s="15">
        <f t="shared" si="57"/>
        <v>5000</v>
      </c>
    </row>
    <row r="211" spans="1:25" s="6" customFormat="1" ht="16.5" customHeight="1">
      <c r="A211" s="51"/>
      <c r="B211" s="102"/>
      <c r="C211" s="86">
        <v>4410</v>
      </c>
      <c r="D211" s="100" t="s">
        <v>85</v>
      </c>
      <c r="E211" s="15">
        <v>1000</v>
      </c>
      <c r="F211" s="45"/>
      <c r="G211" s="15">
        <f t="shared" si="53"/>
        <v>1000</v>
      </c>
      <c r="H211" s="45"/>
      <c r="I211" s="15">
        <f t="shared" si="54"/>
        <v>1000</v>
      </c>
      <c r="J211" s="15"/>
      <c r="K211" s="15">
        <f t="shared" si="55"/>
        <v>1000</v>
      </c>
      <c r="L211" s="15"/>
      <c r="M211" s="15">
        <f t="shared" si="56"/>
        <v>1000</v>
      </c>
      <c r="N211" s="27"/>
      <c r="O211" s="15">
        <f t="shared" si="52"/>
        <v>1000</v>
      </c>
      <c r="P211" s="44"/>
      <c r="Q211" s="15">
        <f t="shared" si="46"/>
        <v>1000</v>
      </c>
      <c r="R211" s="28">
        <v>-300</v>
      </c>
      <c r="S211" s="15">
        <f t="shared" si="58"/>
        <v>700</v>
      </c>
      <c r="T211" s="27"/>
      <c r="U211" s="15">
        <f t="shared" si="59"/>
        <v>700</v>
      </c>
      <c r="V211" s="28">
        <v>200</v>
      </c>
      <c r="W211" s="15">
        <v>900</v>
      </c>
      <c r="X211" s="27"/>
      <c r="Y211" s="15">
        <f t="shared" si="57"/>
        <v>900</v>
      </c>
    </row>
    <row r="212" spans="1:25" s="6" customFormat="1" ht="16.5" customHeight="1">
      <c r="A212" s="51"/>
      <c r="B212" s="102"/>
      <c r="C212" s="86">
        <v>4430</v>
      </c>
      <c r="D212" s="100" t="s">
        <v>49</v>
      </c>
      <c r="E212" s="15">
        <v>1000</v>
      </c>
      <c r="F212" s="45"/>
      <c r="G212" s="15">
        <f t="shared" si="53"/>
        <v>1000</v>
      </c>
      <c r="H212" s="45"/>
      <c r="I212" s="15">
        <f t="shared" si="54"/>
        <v>1000</v>
      </c>
      <c r="J212" s="15"/>
      <c r="K212" s="15">
        <f t="shared" si="55"/>
        <v>1000</v>
      </c>
      <c r="L212" s="15"/>
      <c r="M212" s="15">
        <f t="shared" si="56"/>
        <v>1000</v>
      </c>
      <c r="N212" s="27"/>
      <c r="O212" s="15">
        <f t="shared" si="52"/>
        <v>1000</v>
      </c>
      <c r="P212" s="44"/>
      <c r="Q212" s="15">
        <f t="shared" si="46"/>
        <v>1000</v>
      </c>
      <c r="R212" s="27"/>
      <c r="S212" s="15">
        <f t="shared" si="58"/>
        <v>1000</v>
      </c>
      <c r="T212" s="27"/>
      <c r="U212" s="15">
        <f t="shared" si="59"/>
        <v>1000</v>
      </c>
      <c r="V212" s="28"/>
      <c r="W212" s="15">
        <v>500</v>
      </c>
      <c r="X212" s="27"/>
      <c r="Y212" s="15">
        <f t="shared" si="57"/>
        <v>500</v>
      </c>
    </row>
    <row r="213" spans="1:25" s="6" customFormat="1" ht="16.5" customHeight="1">
      <c r="A213" s="51"/>
      <c r="B213" s="103"/>
      <c r="C213" s="104">
        <v>4440</v>
      </c>
      <c r="D213" s="105" t="s">
        <v>50</v>
      </c>
      <c r="E213" s="49">
        <v>10000</v>
      </c>
      <c r="F213" s="106"/>
      <c r="G213" s="49">
        <f t="shared" si="53"/>
        <v>10000</v>
      </c>
      <c r="H213" s="106"/>
      <c r="I213" s="49">
        <f t="shared" si="54"/>
        <v>10000</v>
      </c>
      <c r="J213" s="49"/>
      <c r="K213" s="49">
        <f t="shared" si="55"/>
        <v>10000</v>
      </c>
      <c r="L213" s="49"/>
      <c r="M213" s="49">
        <f t="shared" si="56"/>
        <v>10000</v>
      </c>
      <c r="N213" s="27"/>
      <c r="O213" s="15">
        <f t="shared" si="52"/>
        <v>10000</v>
      </c>
      <c r="P213" s="44"/>
      <c r="Q213" s="15">
        <f t="shared" si="46"/>
        <v>10000</v>
      </c>
      <c r="R213" s="27"/>
      <c r="S213" s="15">
        <f t="shared" si="58"/>
        <v>10000</v>
      </c>
      <c r="T213" s="27"/>
      <c r="U213" s="15">
        <f t="shared" si="59"/>
        <v>10000</v>
      </c>
      <c r="V213" s="27"/>
      <c r="W213" s="15">
        <v>16000</v>
      </c>
      <c r="X213" s="27"/>
      <c r="Y213" s="15">
        <f t="shared" si="57"/>
        <v>16000</v>
      </c>
    </row>
    <row r="214" spans="1:25" s="6" customFormat="1" ht="16.5" customHeight="1">
      <c r="A214" s="51"/>
      <c r="B214" s="102"/>
      <c r="C214" s="86"/>
      <c r="D214" s="100"/>
      <c r="E214" s="27">
        <f>SUM(E202:E213)</f>
        <v>250000</v>
      </c>
      <c r="F214" s="27"/>
      <c r="G214" s="27">
        <f>SUM(G202:G213)</f>
        <v>250000</v>
      </c>
      <c r="H214" s="27">
        <f>SUM(H202:H213)</f>
        <v>5000</v>
      </c>
      <c r="I214" s="27">
        <f>SUM(I202:I213)</f>
        <v>255000</v>
      </c>
      <c r="J214" s="27"/>
      <c r="K214" s="27">
        <f>SUM(K202:K213)</f>
        <v>255000</v>
      </c>
      <c r="L214" s="27"/>
      <c r="M214" s="27">
        <f>SUM(M202:M213)</f>
        <v>255000</v>
      </c>
      <c r="N214" s="21">
        <f>SUM(N202:N213)</f>
        <v>2000</v>
      </c>
      <c r="O214" s="21">
        <f>SUM(O202:O213)</f>
        <v>257000</v>
      </c>
      <c r="P214" s="19"/>
      <c r="Q214" s="22">
        <f t="shared" si="46"/>
        <v>257000</v>
      </c>
      <c r="R214" s="22">
        <v>-300</v>
      </c>
      <c r="S214" s="22">
        <f t="shared" si="58"/>
        <v>256700</v>
      </c>
      <c r="T214" s="22"/>
      <c r="U214" s="22">
        <f>SUM(U202:U213)</f>
        <v>256700</v>
      </c>
      <c r="V214" s="22">
        <f>SUM(V202:V213)</f>
        <v>-2863</v>
      </c>
      <c r="W214" s="22">
        <f>SUM(W202:W213)</f>
        <v>353900</v>
      </c>
      <c r="X214" s="22"/>
      <c r="Y214" s="22">
        <f t="shared" si="57"/>
        <v>353900</v>
      </c>
    </row>
    <row r="215" spans="1:25" s="6" customFormat="1" ht="16.5" customHeight="1">
      <c r="A215" s="51"/>
      <c r="B215" s="68">
        <v>80130</v>
      </c>
      <c r="C215" s="89">
        <v>4010</v>
      </c>
      <c r="D215" s="90" t="s">
        <v>38</v>
      </c>
      <c r="E215" s="16">
        <v>695000</v>
      </c>
      <c r="F215" s="43"/>
      <c r="G215" s="16">
        <f>E215+F215</f>
        <v>695000</v>
      </c>
      <c r="H215" s="43"/>
      <c r="I215" s="16">
        <f>G215+H215</f>
        <v>695000</v>
      </c>
      <c r="J215" s="16"/>
      <c r="K215" s="16">
        <f>I215+J215</f>
        <v>695000</v>
      </c>
      <c r="L215" s="16"/>
      <c r="M215" s="16">
        <f>K215+L215</f>
        <v>695000</v>
      </c>
      <c r="N215" s="27"/>
      <c r="O215" s="15">
        <f aca="true" t="shared" si="60" ref="O215:O226">M215+N215</f>
        <v>695000</v>
      </c>
      <c r="P215" s="44"/>
      <c r="Q215" s="15">
        <f t="shared" si="46"/>
        <v>695000</v>
      </c>
      <c r="R215" s="27"/>
      <c r="S215" s="15">
        <f t="shared" si="58"/>
        <v>695000</v>
      </c>
      <c r="T215" s="27">
        <v>-30000</v>
      </c>
      <c r="U215" s="15">
        <f t="shared" si="59"/>
        <v>665000</v>
      </c>
      <c r="V215" s="28">
        <v>-76700</v>
      </c>
      <c r="W215" s="15">
        <v>623000</v>
      </c>
      <c r="X215" s="27"/>
      <c r="Y215" s="15">
        <f t="shared" si="57"/>
        <v>623000</v>
      </c>
    </row>
    <row r="216" spans="1:25" s="6" customFormat="1" ht="16.5" customHeight="1">
      <c r="A216" s="51"/>
      <c r="B216" s="36" t="s">
        <v>149</v>
      </c>
      <c r="C216" s="86">
        <v>4040</v>
      </c>
      <c r="D216" s="47" t="s">
        <v>40</v>
      </c>
      <c r="E216" s="15">
        <v>59000</v>
      </c>
      <c r="F216" s="45"/>
      <c r="G216" s="15">
        <f aca="true" t="shared" si="61" ref="G216:G226">E216+F216</f>
        <v>59000</v>
      </c>
      <c r="H216" s="45"/>
      <c r="I216" s="15">
        <f aca="true" t="shared" si="62" ref="I216:I226">G216+H216</f>
        <v>59000</v>
      </c>
      <c r="J216" s="15"/>
      <c r="K216" s="15">
        <f aca="true" t="shared" si="63" ref="K216:K226">I216+J216</f>
        <v>59000</v>
      </c>
      <c r="L216" s="15"/>
      <c r="M216" s="15">
        <f aca="true" t="shared" si="64" ref="M216:M226">K216+L216</f>
        <v>59000</v>
      </c>
      <c r="N216" s="27"/>
      <c r="O216" s="15">
        <f t="shared" si="60"/>
        <v>59000</v>
      </c>
      <c r="P216" s="44"/>
      <c r="Q216" s="15">
        <f t="shared" si="46"/>
        <v>59000</v>
      </c>
      <c r="R216" s="27"/>
      <c r="S216" s="15">
        <f t="shared" si="58"/>
        <v>59000</v>
      </c>
      <c r="T216" s="27">
        <v>-259</v>
      </c>
      <c r="U216" s="15">
        <f t="shared" si="59"/>
        <v>58741</v>
      </c>
      <c r="V216" s="28"/>
      <c r="W216" s="15">
        <v>50000</v>
      </c>
      <c r="X216" s="27"/>
      <c r="Y216" s="15">
        <f t="shared" si="57"/>
        <v>50000</v>
      </c>
    </row>
    <row r="217" spans="1:25" s="6" customFormat="1" ht="16.5" customHeight="1">
      <c r="A217" s="51"/>
      <c r="B217" s="36" t="s">
        <v>144</v>
      </c>
      <c r="C217" s="86">
        <v>4110</v>
      </c>
      <c r="D217" s="47" t="s">
        <v>41</v>
      </c>
      <c r="E217" s="15">
        <v>129000</v>
      </c>
      <c r="F217" s="45"/>
      <c r="G217" s="15">
        <f t="shared" si="61"/>
        <v>129000</v>
      </c>
      <c r="H217" s="45"/>
      <c r="I217" s="15">
        <f t="shared" si="62"/>
        <v>129000</v>
      </c>
      <c r="J217" s="15"/>
      <c r="K217" s="15">
        <f t="shared" si="63"/>
        <v>129000</v>
      </c>
      <c r="L217" s="15"/>
      <c r="M217" s="15">
        <f t="shared" si="64"/>
        <v>129000</v>
      </c>
      <c r="N217" s="28"/>
      <c r="O217" s="15">
        <f t="shared" si="60"/>
        <v>129000</v>
      </c>
      <c r="P217" s="44"/>
      <c r="Q217" s="15">
        <f t="shared" si="46"/>
        <v>129000</v>
      </c>
      <c r="R217" s="27"/>
      <c r="S217" s="15">
        <f t="shared" si="58"/>
        <v>129000</v>
      </c>
      <c r="T217" s="27"/>
      <c r="U217" s="15">
        <f t="shared" si="59"/>
        <v>129000</v>
      </c>
      <c r="V217" s="28">
        <v>-15599</v>
      </c>
      <c r="W217" s="15">
        <v>115600</v>
      </c>
      <c r="X217" s="27"/>
      <c r="Y217" s="15">
        <f t="shared" si="57"/>
        <v>115600</v>
      </c>
    </row>
    <row r="218" spans="1:25" s="6" customFormat="1" ht="16.5" customHeight="1">
      <c r="A218" s="51"/>
      <c r="B218" s="36" t="s">
        <v>145</v>
      </c>
      <c r="C218" s="86">
        <v>4120</v>
      </c>
      <c r="D218" s="100" t="s">
        <v>42</v>
      </c>
      <c r="E218" s="15">
        <v>17000</v>
      </c>
      <c r="F218" s="45"/>
      <c r="G218" s="15">
        <f t="shared" si="61"/>
        <v>17000</v>
      </c>
      <c r="H218" s="45"/>
      <c r="I218" s="15">
        <f t="shared" si="62"/>
        <v>17000</v>
      </c>
      <c r="J218" s="15"/>
      <c r="K218" s="15">
        <f t="shared" si="63"/>
        <v>17000</v>
      </c>
      <c r="L218" s="15"/>
      <c r="M218" s="15">
        <f t="shared" si="64"/>
        <v>17000</v>
      </c>
      <c r="N218" s="28"/>
      <c r="O218" s="15">
        <f t="shared" si="60"/>
        <v>17000</v>
      </c>
      <c r="P218" s="44"/>
      <c r="Q218" s="15">
        <f t="shared" si="46"/>
        <v>17000</v>
      </c>
      <c r="R218" s="27"/>
      <c r="S218" s="15">
        <f t="shared" si="58"/>
        <v>17000</v>
      </c>
      <c r="T218" s="27"/>
      <c r="U218" s="15">
        <f t="shared" si="59"/>
        <v>17000</v>
      </c>
      <c r="V218" s="28">
        <v>-1149</v>
      </c>
      <c r="W218" s="15">
        <v>10500</v>
      </c>
      <c r="X218" s="27"/>
      <c r="Y218" s="15">
        <f t="shared" si="57"/>
        <v>10500</v>
      </c>
    </row>
    <row r="219" spans="1:25" s="6" customFormat="1" ht="16.5" customHeight="1">
      <c r="A219" s="51"/>
      <c r="B219" s="102"/>
      <c r="C219" s="86">
        <v>4210</v>
      </c>
      <c r="D219" s="100" t="s">
        <v>44</v>
      </c>
      <c r="E219" s="15">
        <v>12000</v>
      </c>
      <c r="F219" s="45"/>
      <c r="G219" s="15">
        <f t="shared" si="61"/>
        <v>12000</v>
      </c>
      <c r="H219" s="45"/>
      <c r="I219" s="15">
        <f t="shared" si="62"/>
        <v>12000</v>
      </c>
      <c r="J219" s="15"/>
      <c r="K219" s="15">
        <f t="shared" si="63"/>
        <v>12000</v>
      </c>
      <c r="L219" s="15"/>
      <c r="M219" s="15">
        <f t="shared" si="64"/>
        <v>12000</v>
      </c>
      <c r="N219" s="28">
        <v>10000</v>
      </c>
      <c r="O219" s="15">
        <f t="shared" si="60"/>
        <v>22000</v>
      </c>
      <c r="P219" s="44"/>
      <c r="Q219" s="15">
        <f t="shared" si="46"/>
        <v>22000</v>
      </c>
      <c r="R219" s="27"/>
      <c r="S219" s="15">
        <f t="shared" si="58"/>
        <v>22000</v>
      </c>
      <c r="T219" s="27">
        <v>8179</v>
      </c>
      <c r="U219" s="15">
        <f t="shared" si="59"/>
        <v>30179</v>
      </c>
      <c r="V219" s="28">
        <v>-1930</v>
      </c>
      <c r="W219" s="15">
        <v>15500</v>
      </c>
      <c r="X219" s="27"/>
      <c r="Y219" s="15">
        <f t="shared" si="57"/>
        <v>15500</v>
      </c>
    </row>
    <row r="220" spans="1:25" s="6" customFormat="1" ht="16.5" customHeight="1">
      <c r="A220" s="51"/>
      <c r="B220" s="102"/>
      <c r="C220" s="86">
        <v>4240</v>
      </c>
      <c r="D220" s="100" t="s">
        <v>146</v>
      </c>
      <c r="E220" s="15">
        <v>5000</v>
      </c>
      <c r="F220" s="45"/>
      <c r="G220" s="15">
        <f t="shared" si="61"/>
        <v>5000</v>
      </c>
      <c r="H220" s="45"/>
      <c r="I220" s="15">
        <f t="shared" si="62"/>
        <v>5000</v>
      </c>
      <c r="J220" s="15"/>
      <c r="K220" s="15">
        <f t="shared" si="63"/>
        <v>5000</v>
      </c>
      <c r="L220" s="15"/>
      <c r="M220" s="15">
        <f t="shared" si="64"/>
        <v>5000</v>
      </c>
      <c r="N220" s="28"/>
      <c r="O220" s="15">
        <f t="shared" si="60"/>
        <v>5000</v>
      </c>
      <c r="P220" s="44"/>
      <c r="Q220" s="15">
        <f t="shared" si="46"/>
        <v>5000</v>
      </c>
      <c r="R220" s="27"/>
      <c r="S220" s="15">
        <f t="shared" si="58"/>
        <v>5000</v>
      </c>
      <c r="T220" s="27"/>
      <c r="U220" s="15">
        <f t="shared" si="59"/>
        <v>5000</v>
      </c>
      <c r="V220" s="28">
        <v>27072</v>
      </c>
      <c r="W220" s="15">
        <v>3000</v>
      </c>
      <c r="X220" s="27"/>
      <c r="Y220" s="15">
        <f t="shared" si="57"/>
        <v>3000</v>
      </c>
    </row>
    <row r="221" spans="1:25" s="6" customFormat="1" ht="16.5" customHeight="1">
      <c r="A221" s="51"/>
      <c r="B221" s="102"/>
      <c r="C221" s="86">
        <v>4260</v>
      </c>
      <c r="D221" s="100" t="s">
        <v>45</v>
      </c>
      <c r="E221" s="15">
        <v>20000</v>
      </c>
      <c r="F221" s="45"/>
      <c r="G221" s="15">
        <f t="shared" si="61"/>
        <v>20000</v>
      </c>
      <c r="H221" s="45"/>
      <c r="I221" s="15">
        <f t="shared" si="62"/>
        <v>20000</v>
      </c>
      <c r="J221" s="15"/>
      <c r="K221" s="15">
        <f t="shared" si="63"/>
        <v>20000</v>
      </c>
      <c r="L221" s="15"/>
      <c r="M221" s="15">
        <f t="shared" si="64"/>
        <v>20000</v>
      </c>
      <c r="N221" s="28">
        <v>6000</v>
      </c>
      <c r="O221" s="15">
        <f t="shared" si="60"/>
        <v>26000</v>
      </c>
      <c r="P221" s="44"/>
      <c r="Q221" s="15">
        <f t="shared" si="46"/>
        <v>26000</v>
      </c>
      <c r="R221" s="27"/>
      <c r="S221" s="15">
        <f t="shared" si="58"/>
        <v>26000</v>
      </c>
      <c r="T221" s="27"/>
      <c r="U221" s="15">
        <f t="shared" si="59"/>
        <v>26000</v>
      </c>
      <c r="V221" s="28">
        <v>4264</v>
      </c>
      <c r="W221" s="15">
        <v>30000</v>
      </c>
      <c r="X221" s="27"/>
      <c r="Y221" s="15">
        <f t="shared" si="57"/>
        <v>30000</v>
      </c>
    </row>
    <row r="222" spans="1:25" s="6" customFormat="1" ht="16.5" customHeight="1">
      <c r="A222" s="51"/>
      <c r="B222" s="102"/>
      <c r="C222" s="86">
        <v>4270</v>
      </c>
      <c r="D222" s="100" t="s">
        <v>46</v>
      </c>
      <c r="E222" s="15"/>
      <c r="F222" s="45"/>
      <c r="G222" s="15"/>
      <c r="H222" s="45">
        <v>20000</v>
      </c>
      <c r="I222" s="15">
        <f t="shared" si="62"/>
        <v>20000</v>
      </c>
      <c r="J222" s="15">
        <v>20000</v>
      </c>
      <c r="K222" s="15">
        <f t="shared" si="63"/>
        <v>40000</v>
      </c>
      <c r="L222" s="15"/>
      <c r="M222" s="15">
        <f t="shared" si="64"/>
        <v>40000</v>
      </c>
      <c r="N222" s="28"/>
      <c r="O222" s="15">
        <f t="shared" si="60"/>
        <v>40000</v>
      </c>
      <c r="P222" s="44"/>
      <c r="Q222" s="15">
        <f t="shared" si="46"/>
        <v>40000</v>
      </c>
      <c r="R222" s="27"/>
      <c r="S222" s="15">
        <f t="shared" si="58"/>
        <v>40000</v>
      </c>
      <c r="T222" s="27"/>
      <c r="U222" s="15">
        <f t="shared" si="59"/>
        <v>40000</v>
      </c>
      <c r="V222" s="28">
        <v>14607</v>
      </c>
      <c r="W222" s="15">
        <v>15000</v>
      </c>
      <c r="X222" s="27"/>
      <c r="Y222" s="15">
        <f t="shared" si="57"/>
        <v>15000</v>
      </c>
    </row>
    <row r="223" spans="1:25" s="6" customFormat="1" ht="16.5" customHeight="1">
      <c r="A223" s="51"/>
      <c r="B223" s="102"/>
      <c r="C223" s="86">
        <v>4300</v>
      </c>
      <c r="D223" s="100" t="s">
        <v>25</v>
      </c>
      <c r="E223" s="15">
        <v>15000</v>
      </c>
      <c r="F223" s="45"/>
      <c r="G223" s="15">
        <f t="shared" si="61"/>
        <v>15000</v>
      </c>
      <c r="H223" s="45"/>
      <c r="I223" s="15">
        <f t="shared" si="62"/>
        <v>15000</v>
      </c>
      <c r="J223" s="15"/>
      <c r="K223" s="15">
        <f t="shared" si="63"/>
        <v>15000</v>
      </c>
      <c r="L223" s="15"/>
      <c r="M223" s="15">
        <f t="shared" si="64"/>
        <v>15000</v>
      </c>
      <c r="N223" s="28"/>
      <c r="O223" s="15">
        <f t="shared" si="60"/>
        <v>15000</v>
      </c>
      <c r="P223" s="44"/>
      <c r="Q223" s="15">
        <f t="shared" si="46"/>
        <v>15000</v>
      </c>
      <c r="R223" s="27"/>
      <c r="S223" s="15">
        <f t="shared" si="58"/>
        <v>15000</v>
      </c>
      <c r="T223" s="27"/>
      <c r="U223" s="15">
        <f t="shared" si="59"/>
        <v>15000</v>
      </c>
      <c r="V223" s="28">
        <v>3000</v>
      </c>
      <c r="W223" s="15">
        <v>20000</v>
      </c>
      <c r="X223" s="27"/>
      <c r="Y223" s="15">
        <f t="shared" si="57"/>
        <v>20000</v>
      </c>
    </row>
    <row r="224" spans="1:25" s="6" customFormat="1" ht="16.5" customHeight="1">
      <c r="A224" s="51"/>
      <c r="B224" s="102"/>
      <c r="C224" s="86">
        <v>4410</v>
      </c>
      <c r="D224" s="100" t="s">
        <v>85</v>
      </c>
      <c r="E224" s="15">
        <v>1000</v>
      </c>
      <c r="F224" s="45"/>
      <c r="G224" s="15">
        <f t="shared" si="61"/>
        <v>1000</v>
      </c>
      <c r="H224" s="45"/>
      <c r="I224" s="15">
        <f t="shared" si="62"/>
        <v>1000</v>
      </c>
      <c r="J224" s="15"/>
      <c r="K224" s="15">
        <f t="shared" si="63"/>
        <v>1000</v>
      </c>
      <c r="L224" s="15"/>
      <c r="M224" s="15">
        <f t="shared" si="64"/>
        <v>1000</v>
      </c>
      <c r="N224" s="27"/>
      <c r="O224" s="15">
        <f t="shared" si="60"/>
        <v>1000</v>
      </c>
      <c r="P224" s="44"/>
      <c r="Q224" s="15">
        <f t="shared" si="46"/>
        <v>1000</v>
      </c>
      <c r="R224" s="27"/>
      <c r="S224" s="15">
        <f t="shared" si="58"/>
        <v>1000</v>
      </c>
      <c r="T224" s="27"/>
      <c r="U224" s="15">
        <f t="shared" si="59"/>
        <v>1000</v>
      </c>
      <c r="V224" s="28">
        <v>400</v>
      </c>
      <c r="W224" s="15">
        <v>1500</v>
      </c>
      <c r="X224" s="27"/>
      <c r="Y224" s="15">
        <f t="shared" si="57"/>
        <v>1500</v>
      </c>
    </row>
    <row r="225" spans="1:25" s="6" customFormat="1" ht="16.5" customHeight="1">
      <c r="A225" s="51"/>
      <c r="B225" s="102"/>
      <c r="C225" s="86">
        <v>4430</v>
      </c>
      <c r="D225" s="100" t="s">
        <v>49</v>
      </c>
      <c r="E225" s="15">
        <v>2000</v>
      </c>
      <c r="F225" s="45"/>
      <c r="G225" s="15">
        <f t="shared" si="61"/>
        <v>2000</v>
      </c>
      <c r="H225" s="45"/>
      <c r="I225" s="15">
        <f t="shared" si="62"/>
        <v>2000</v>
      </c>
      <c r="J225" s="15"/>
      <c r="K225" s="15">
        <f t="shared" si="63"/>
        <v>2000</v>
      </c>
      <c r="L225" s="15"/>
      <c r="M225" s="15">
        <f t="shared" si="64"/>
        <v>2000</v>
      </c>
      <c r="N225" s="27"/>
      <c r="O225" s="15">
        <f t="shared" si="60"/>
        <v>2000</v>
      </c>
      <c r="P225" s="44"/>
      <c r="Q225" s="15">
        <f t="shared" si="46"/>
        <v>2000</v>
      </c>
      <c r="R225" s="27"/>
      <c r="S225" s="15">
        <f t="shared" si="58"/>
        <v>2000</v>
      </c>
      <c r="T225" s="27"/>
      <c r="U225" s="15">
        <f t="shared" si="59"/>
        <v>2000</v>
      </c>
      <c r="V225" s="28"/>
      <c r="W225" s="15">
        <v>1500</v>
      </c>
      <c r="X225" s="27"/>
      <c r="Y225" s="15">
        <f t="shared" si="57"/>
        <v>1500</v>
      </c>
    </row>
    <row r="226" spans="1:25" s="6" customFormat="1" ht="16.5" customHeight="1">
      <c r="A226" s="51"/>
      <c r="B226" s="103"/>
      <c r="C226" s="104">
        <v>4440</v>
      </c>
      <c r="D226" s="105" t="s">
        <v>50</v>
      </c>
      <c r="E226" s="49">
        <v>45000</v>
      </c>
      <c r="F226" s="106"/>
      <c r="G226" s="49">
        <f t="shared" si="61"/>
        <v>45000</v>
      </c>
      <c r="H226" s="106"/>
      <c r="I226" s="49">
        <f t="shared" si="62"/>
        <v>45000</v>
      </c>
      <c r="J226" s="49"/>
      <c r="K226" s="49">
        <f t="shared" si="63"/>
        <v>45000</v>
      </c>
      <c r="L226" s="49"/>
      <c r="M226" s="49">
        <f t="shared" si="64"/>
        <v>45000</v>
      </c>
      <c r="N226" s="27"/>
      <c r="O226" s="15">
        <f t="shared" si="60"/>
        <v>45000</v>
      </c>
      <c r="P226" s="44"/>
      <c r="Q226" s="15">
        <f t="shared" si="46"/>
        <v>45000</v>
      </c>
      <c r="R226" s="27"/>
      <c r="S226" s="15">
        <f t="shared" si="58"/>
        <v>45000</v>
      </c>
      <c r="T226" s="27"/>
      <c r="U226" s="15">
        <f t="shared" si="59"/>
        <v>45000</v>
      </c>
      <c r="V226" s="27"/>
      <c r="W226" s="15">
        <v>40000</v>
      </c>
      <c r="X226" s="27"/>
      <c r="Y226" s="15">
        <f t="shared" si="57"/>
        <v>40000</v>
      </c>
    </row>
    <row r="227" spans="1:25" s="6" customFormat="1" ht="16.5" customHeight="1">
      <c r="A227" s="51"/>
      <c r="B227" s="102"/>
      <c r="C227" s="86"/>
      <c r="D227" s="100"/>
      <c r="E227" s="15"/>
      <c r="F227" s="45"/>
      <c r="G227" s="15"/>
      <c r="H227" s="45"/>
      <c r="I227" s="15"/>
      <c r="J227" s="15"/>
      <c r="K227" s="15"/>
      <c r="L227" s="15"/>
      <c r="M227" s="15"/>
      <c r="N227" s="27"/>
      <c r="O227" s="15"/>
      <c r="P227" s="44"/>
      <c r="Q227" s="15"/>
      <c r="R227" s="27"/>
      <c r="S227" s="45"/>
      <c r="T227" s="27"/>
      <c r="U227" s="15"/>
      <c r="V227" s="27"/>
      <c r="W227" s="22">
        <f>SUM(W215:W226)</f>
        <v>925600</v>
      </c>
      <c r="X227" s="22"/>
      <c r="Y227" s="22">
        <f t="shared" si="57"/>
        <v>925600</v>
      </c>
    </row>
    <row r="228" spans="1:25" ht="35.25" customHeight="1">
      <c r="A228" s="51"/>
      <c r="B228" s="79" t="s">
        <v>150</v>
      </c>
      <c r="C228" s="80"/>
      <c r="D228" s="64"/>
      <c r="E228" s="39" t="e">
        <f>E201+#REF!+E214</f>
        <v>#REF!</v>
      </c>
      <c r="F228" s="39" t="e">
        <f>F201+#REF!+F214</f>
        <v>#REF!</v>
      </c>
      <c r="G228" s="39" t="e">
        <f>G201+#REF!+G214</f>
        <v>#REF!</v>
      </c>
      <c r="H228" s="39" t="e">
        <f>H201+#REF!+H214</f>
        <v>#REF!</v>
      </c>
      <c r="I228" s="39" t="e">
        <f>I201+#REF!+I214</f>
        <v>#REF!</v>
      </c>
      <c r="J228" s="39" t="e">
        <f>J201+#REF!+J214</f>
        <v>#REF!</v>
      </c>
      <c r="K228" s="39" t="e">
        <f>K201+#REF!+K214</f>
        <v>#REF!</v>
      </c>
      <c r="L228" s="39" t="e">
        <f>L201+#REF!+L214</f>
        <v>#REF!</v>
      </c>
      <c r="M228" s="39" t="e">
        <f>M201+#REF!+M214</f>
        <v>#REF!</v>
      </c>
      <c r="N228" s="39" t="e">
        <f>N201+#REF!+N214</f>
        <v>#REF!</v>
      </c>
      <c r="O228" s="39" t="e">
        <f>O201+#REF!+O214</f>
        <v>#REF!</v>
      </c>
      <c r="P228" s="39" t="e">
        <f>P201+#REF!+P214</f>
        <v>#REF!</v>
      </c>
      <c r="Q228" s="53" t="e">
        <f t="shared" si="46"/>
        <v>#REF!</v>
      </c>
      <c r="R228" s="53">
        <v>67500</v>
      </c>
      <c r="S228" s="108" t="e">
        <f t="shared" si="58"/>
        <v>#REF!</v>
      </c>
      <c r="T228" s="53" t="e">
        <f>#REF!+T214+T201</f>
        <v>#REF!</v>
      </c>
      <c r="U228" s="53" t="e">
        <f>#REF!+U214+U201</f>
        <v>#REF!</v>
      </c>
      <c r="V228" s="53" t="e">
        <f>#REF!+V214+V201</f>
        <v>#REF!</v>
      </c>
      <c r="W228" s="53">
        <f>W227+W214+W201</f>
        <v>2872300</v>
      </c>
      <c r="X228" s="53">
        <f>X227+X214+X201</f>
        <v>310000</v>
      </c>
      <c r="Y228" s="53">
        <f t="shared" si="57"/>
        <v>3182300</v>
      </c>
    </row>
    <row r="229" spans="1:25" ht="16.5" customHeight="1">
      <c r="A229" s="51"/>
      <c r="B229" s="107" t="s">
        <v>151</v>
      </c>
      <c r="C229" s="72"/>
      <c r="D229" s="66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8"/>
      <c r="Q229" s="49"/>
      <c r="R229" s="63"/>
      <c r="S229" s="109"/>
      <c r="T229" s="63"/>
      <c r="U229" s="63"/>
      <c r="V229" s="63"/>
      <c r="W229" s="63"/>
      <c r="X229" s="63"/>
      <c r="Y229" s="63"/>
    </row>
    <row r="230" spans="1:25" ht="16.5" customHeight="1">
      <c r="A230" s="17"/>
      <c r="B230" s="26">
        <v>80120</v>
      </c>
      <c r="C230" s="12">
        <v>4010</v>
      </c>
      <c r="D230" s="13" t="s">
        <v>38</v>
      </c>
      <c r="E230" s="110">
        <v>442000</v>
      </c>
      <c r="F230" s="15"/>
      <c r="G230" s="15">
        <f>E230+F230</f>
        <v>442000</v>
      </c>
      <c r="H230" s="15"/>
      <c r="I230" s="15">
        <f>G230+H230</f>
        <v>442000</v>
      </c>
      <c r="J230" s="15"/>
      <c r="K230" s="15">
        <f>I230+J230</f>
        <v>442000</v>
      </c>
      <c r="L230" s="15"/>
      <c r="M230" s="15">
        <f>K230+L230</f>
        <v>442000</v>
      </c>
      <c r="N230" s="15"/>
      <c r="O230" s="15">
        <f aca="true" t="shared" si="65" ref="O230:O261">M230+N230</f>
        <v>442000</v>
      </c>
      <c r="P230" s="47"/>
      <c r="Q230" s="15">
        <f aca="true" t="shared" si="66" ref="Q230:Q261">O230+P230</f>
        <v>442000</v>
      </c>
      <c r="R230" s="15"/>
      <c r="S230" s="15">
        <f t="shared" si="58"/>
        <v>442000</v>
      </c>
      <c r="T230" s="15"/>
      <c r="U230" s="15">
        <f t="shared" si="59"/>
        <v>442000</v>
      </c>
      <c r="V230" s="15">
        <v>8104</v>
      </c>
      <c r="W230" s="15">
        <v>420000</v>
      </c>
      <c r="X230" s="15"/>
      <c r="Y230" s="15">
        <f t="shared" si="57"/>
        <v>420000</v>
      </c>
    </row>
    <row r="231" spans="1:25" ht="16.5" customHeight="1">
      <c r="A231" s="17"/>
      <c r="B231" s="29" t="s">
        <v>143</v>
      </c>
      <c r="C231" s="12">
        <v>4110</v>
      </c>
      <c r="D231" s="13" t="s">
        <v>41</v>
      </c>
      <c r="E231" s="110">
        <v>78000</v>
      </c>
      <c r="F231" s="15"/>
      <c r="G231" s="15">
        <f aca="true" t="shared" si="67" ref="G231:G236">E231+F231</f>
        <v>78000</v>
      </c>
      <c r="H231" s="15"/>
      <c r="I231" s="15">
        <f aca="true" t="shared" si="68" ref="I231:I236">G231+H231</f>
        <v>78000</v>
      </c>
      <c r="J231" s="15"/>
      <c r="K231" s="15">
        <f aca="true" t="shared" si="69" ref="K231:K236">I231+J231</f>
        <v>78000</v>
      </c>
      <c r="L231" s="15"/>
      <c r="M231" s="15">
        <f aca="true" t="shared" si="70" ref="M231:M236">K231+L231</f>
        <v>78000</v>
      </c>
      <c r="N231" s="15"/>
      <c r="O231" s="15">
        <f t="shared" si="65"/>
        <v>78000</v>
      </c>
      <c r="P231" s="47"/>
      <c r="Q231" s="15">
        <f t="shared" si="66"/>
        <v>78000</v>
      </c>
      <c r="R231" s="15"/>
      <c r="S231" s="15">
        <f t="shared" si="58"/>
        <v>78000</v>
      </c>
      <c r="T231" s="15"/>
      <c r="U231" s="15">
        <f t="shared" si="59"/>
        <v>78000</v>
      </c>
      <c r="V231" s="15">
        <v>-2401</v>
      </c>
      <c r="W231" s="15">
        <v>75000</v>
      </c>
      <c r="X231" s="15"/>
      <c r="Y231" s="15">
        <f t="shared" si="57"/>
        <v>75000</v>
      </c>
    </row>
    <row r="232" spans="1:25" ht="16.5" customHeight="1">
      <c r="A232" s="91"/>
      <c r="B232" s="46" t="s">
        <v>152</v>
      </c>
      <c r="C232" s="12">
        <v>4120</v>
      </c>
      <c r="D232" s="13" t="s">
        <v>42</v>
      </c>
      <c r="E232" s="110">
        <v>10000</v>
      </c>
      <c r="F232" s="15"/>
      <c r="G232" s="15">
        <f t="shared" si="67"/>
        <v>10000</v>
      </c>
      <c r="H232" s="15"/>
      <c r="I232" s="15">
        <f t="shared" si="68"/>
        <v>10000</v>
      </c>
      <c r="J232" s="15"/>
      <c r="K232" s="15">
        <f t="shared" si="69"/>
        <v>10000</v>
      </c>
      <c r="L232" s="15"/>
      <c r="M232" s="15">
        <f t="shared" si="70"/>
        <v>10000</v>
      </c>
      <c r="N232" s="15"/>
      <c r="O232" s="15">
        <f t="shared" si="65"/>
        <v>10000</v>
      </c>
      <c r="P232" s="47"/>
      <c r="Q232" s="15">
        <f t="shared" si="66"/>
        <v>10000</v>
      </c>
      <c r="R232" s="15"/>
      <c r="S232" s="15">
        <f t="shared" si="58"/>
        <v>10000</v>
      </c>
      <c r="T232" s="15"/>
      <c r="U232" s="15">
        <f t="shared" si="59"/>
        <v>10000</v>
      </c>
      <c r="V232" s="15">
        <v>297</v>
      </c>
      <c r="W232" s="15">
        <v>10000</v>
      </c>
      <c r="X232" s="15"/>
      <c r="Y232" s="15">
        <f t="shared" si="57"/>
        <v>10000</v>
      </c>
    </row>
    <row r="233" spans="1:25" ht="16.5" customHeight="1">
      <c r="A233" s="91"/>
      <c r="B233" s="13"/>
      <c r="C233" s="12">
        <v>4210</v>
      </c>
      <c r="D233" s="46" t="s">
        <v>44</v>
      </c>
      <c r="E233" s="110">
        <v>10000</v>
      </c>
      <c r="F233" s="15"/>
      <c r="G233" s="15">
        <f t="shared" si="67"/>
        <v>10000</v>
      </c>
      <c r="H233" s="15"/>
      <c r="I233" s="15">
        <f t="shared" si="68"/>
        <v>10000</v>
      </c>
      <c r="J233" s="15"/>
      <c r="K233" s="15">
        <f t="shared" si="69"/>
        <v>10000</v>
      </c>
      <c r="L233" s="15"/>
      <c r="M233" s="15">
        <f t="shared" si="70"/>
        <v>10000</v>
      </c>
      <c r="N233" s="15"/>
      <c r="O233" s="15">
        <f t="shared" si="65"/>
        <v>10000</v>
      </c>
      <c r="P233" s="47"/>
      <c r="Q233" s="15">
        <f t="shared" si="66"/>
        <v>10000</v>
      </c>
      <c r="R233" s="15"/>
      <c r="S233" s="15">
        <f t="shared" si="58"/>
        <v>10000</v>
      </c>
      <c r="T233" s="15"/>
      <c r="U233" s="15">
        <f t="shared" si="59"/>
        <v>10000</v>
      </c>
      <c r="V233" s="15"/>
      <c r="W233" s="15">
        <v>16700</v>
      </c>
      <c r="X233" s="15"/>
      <c r="Y233" s="15">
        <f t="shared" si="57"/>
        <v>16700</v>
      </c>
    </row>
    <row r="234" spans="1:25" ht="16.5" customHeight="1">
      <c r="A234" s="91"/>
      <c r="B234" s="13"/>
      <c r="C234" s="12">
        <v>4260</v>
      </c>
      <c r="D234" s="46" t="s">
        <v>153</v>
      </c>
      <c r="E234" s="110">
        <v>20000</v>
      </c>
      <c r="F234" s="15"/>
      <c r="G234" s="15">
        <f t="shared" si="67"/>
        <v>20000</v>
      </c>
      <c r="H234" s="15"/>
      <c r="I234" s="15">
        <f t="shared" si="68"/>
        <v>20000</v>
      </c>
      <c r="J234" s="15"/>
      <c r="K234" s="15">
        <f t="shared" si="69"/>
        <v>20000</v>
      </c>
      <c r="L234" s="15"/>
      <c r="M234" s="15">
        <f t="shared" si="70"/>
        <v>20000</v>
      </c>
      <c r="N234" s="15"/>
      <c r="O234" s="15">
        <f t="shared" si="65"/>
        <v>20000</v>
      </c>
      <c r="P234" s="47"/>
      <c r="Q234" s="15">
        <f t="shared" si="66"/>
        <v>20000</v>
      </c>
      <c r="R234" s="15"/>
      <c r="S234" s="15">
        <f t="shared" si="58"/>
        <v>20000</v>
      </c>
      <c r="T234" s="15"/>
      <c r="U234" s="15">
        <f t="shared" si="59"/>
        <v>20000</v>
      </c>
      <c r="V234" s="15">
        <v>-4000</v>
      </c>
      <c r="W234" s="15">
        <v>25000</v>
      </c>
      <c r="X234" s="15"/>
      <c r="Y234" s="15">
        <f t="shared" si="57"/>
        <v>25000</v>
      </c>
    </row>
    <row r="235" spans="1:25" ht="16.5" customHeight="1">
      <c r="A235" s="91"/>
      <c r="B235" s="13"/>
      <c r="C235" s="12">
        <v>4270</v>
      </c>
      <c r="D235" s="46" t="s">
        <v>46</v>
      </c>
      <c r="E235" s="110">
        <v>10000</v>
      </c>
      <c r="F235" s="15"/>
      <c r="G235" s="15">
        <f t="shared" si="67"/>
        <v>10000</v>
      </c>
      <c r="H235" s="15">
        <v>15000</v>
      </c>
      <c r="I235" s="15">
        <f t="shared" si="68"/>
        <v>25000</v>
      </c>
      <c r="J235" s="15"/>
      <c r="K235" s="15">
        <f t="shared" si="69"/>
        <v>25000</v>
      </c>
      <c r="L235" s="15"/>
      <c r="M235" s="15">
        <f t="shared" si="70"/>
        <v>25000</v>
      </c>
      <c r="N235" s="15"/>
      <c r="O235" s="15">
        <f t="shared" si="65"/>
        <v>25000</v>
      </c>
      <c r="P235" s="47"/>
      <c r="Q235" s="15">
        <f t="shared" si="66"/>
        <v>25000</v>
      </c>
      <c r="R235" s="15"/>
      <c r="S235" s="15">
        <f t="shared" si="58"/>
        <v>25000</v>
      </c>
      <c r="T235" s="15"/>
      <c r="U235" s="15">
        <f t="shared" si="59"/>
        <v>25000</v>
      </c>
      <c r="V235" s="15"/>
      <c r="W235" s="15">
        <v>14000</v>
      </c>
      <c r="X235" s="15"/>
      <c r="Y235" s="15">
        <f t="shared" si="57"/>
        <v>14000</v>
      </c>
    </row>
    <row r="236" spans="1:25" ht="16.5" customHeight="1">
      <c r="A236" s="91"/>
      <c r="B236" s="48"/>
      <c r="C236" s="83">
        <v>4300</v>
      </c>
      <c r="D236" s="96" t="s">
        <v>25</v>
      </c>
      <c r="E236" s="84">
        <v>10000</v>
      </c>
      <c r="F236" s="49"/>
      <c r="G236" s="15">
        <f t="shared" si="67"/>
        <v>10000</v>
      </c>
      <c r="H236" s="49"/>
      <c r="I236" s="15">
        <f t="shared" si="68"/>
        <v>10000</v>
      </c>
      <c r="J236" s="49"/>
      <c r="K236" s="15">
        <f t="shared" si="69"/>
        <v>10000</v>
      </c>
      <c r="L236" s="49"/>
      <c r="M236" s="15">
        <f t="shared" si="70"/>
        <v>10000</v>
      </c>
      <c r="N236" s="15"/>
      <c r="O236" s="15">
        <f t="shared" si="65"/>
        <v>10000</v>
      </c>
      <c r="P236" s="47"/>
      <c r="Q236" s="49">
        <f t="shared" si="66"/>
        <v>10000</v>
      </c>
      <c r="R236" s="49"/>
      <c r="S236" s="49">
        <f t="shared" si="58"/>
        <v>10000</v>
      </c>
      <c r="T236" s="15"/>
      <c r="U236" s="15">
        <f t="shared" si="59"/>
        <v>10000</v>
      </c>
      <c r="V236" s="15">
        <v>-2000</v>
      </c>
      <c r="W236" s="15">
        <v>10000</v>
      </c>
      <c r="X236" s="15"/>
      <c r="Y236" s="15">
        <f t="shared" si="57"/>
        <v>10000</v>
      </c>
    </row>
    <row r="237" spans="1:25" ht="16.5" customHeight="1">
      <c r="A237" s="51"/>
      <c r="B237" s="73"/>
      <c r="C237" s="72"/>
      <c r="D237" s="66"/>
      <c r="E237" s="39">
        <f>SUM(E230:E236)</f>
        <v>580000</v>
      </c>
      <c r="F237" s="39"/>
      <c r="G237" s="39">
        <f>SUM(G230:G236)</f>
        <v>580000</v>
      </c>
      <c r="H237" s="39">
        <f>SUM(H230:H236)</f>
        <v>15000</v>
      </c>
      <c r="I237" s="39">
        <f>SUM(I230:I236)</f>
        <v>595000</v>
      </c>
      <c r="J237" s="39"/>
      <c r="K237" s="39">
        <f>SUM(K230:K236)</f>
        <v>595000</v>
      </c>
      <c r="L237" s="39"/>
      <c r="M237" s="39">
        <f>SUM(M230:M236)</f>
        <v>595000</v>
      </c>
      <c r="N237" s="87"/>
      <c r="O237" s="22">
        <f t="shared" si="65"/>
        <v>595000</v>
      </c>
      <c r="P237" s="94"/>
      <c r="Q237" s="63">
        <f t="shared" si="66"/>
        <v>595000</v>
      </c>
      <c r="R237" s="63"/>
      <c r="S237" s="63">
        <f t="shared" si="58"/>
        <v>595000</v>
      </c>
      <c r="T237" s="22"/>
      <c r="U237" s="22">
        <f>SUM(U230:U236)</f>
        <v>595000</v>
      </c>
      <c r="V237" s="22">
        <f>SUM(V230:V236)</f>
        <v>0</v>
      </c>
      <c r="W237" s="22">
        <f>SUM(W230:W236)</f>
        <v>570700</v>
      </c>
      <c r="X237" s="22"/>
      <c r="Y237" s="22">
        <f t="shared" si="57"/>
        <v>570700</v>
      </c>
    </row>
    <row r="238" spans="1:25" ht="16.5" customHeight="1">
      <c r="A238" s="99"/>
      <c r="B238" s="89">
        <v>80123</v>
      </c>
      <c r="C238" s="12">
        <v>4010</v>
      </c>
      <c r="D238" s="13" t="s">
        <v>38</v>
      </c>
      <c r="E238" s="16">
        <v>392000</v>
      </c>
      <c r="F238" s="43"/>
      <c r="G238" s="16">
        <f>E238+F238</f>
        <v>392000</v>
      </c>
      <c r="H238" s="43"/>
      <c r="I238" s="16">
        <f>G238+H238</f>
        <v>392000</v>
      </c>
      <c r="J238" s="16"/>
      <c r="K238" s="16">
        <f>I238+J238</f>
        <v>392000</v>
      </c>
      <c r="L238" s="16"/>
      <c r="M238" s="16">
        <f>K238+L238</f>
        <v>392000</v>
      </c>
      <c r="N238" s="15"/>
      <c r="O238" s="15">
        <f t="shared" si="65"/>
        <v>392000</v>
      </c>
      <c r="P238" s="13"/>
      <c r="Q238" s="15">
        <f t="shared" si="66"/>
        <v>392000</v>
      </c>
      <c r="R238" s="15"/>
      <c r="S238" s="15">
        <f t="shared" si="58"/>
        <v>392000</v>
      </c>
      <c r="T238" s="15"/>
      <c r="U238" s="15">
        <f t="shared" si="59"/>
        <v>392000</v>
      </c>
      <c r="V238" s="15">
        <v>7249</v>
      </c>
      <c r="W238" s="15">
        <v>325000</v>
      </c>
      <c r="X238" s="15"/>
      <c r="Y238" s="15">
        <f t="shared" si="57"/>
        <v>325000</v>
      </c>
    </row>
    <row r="239" spans="1:25" ht="16.5" customHeight="1">
      <c r="A239" s="99"/>
      <c r="B239" s="47" t="s">
        <v>148</v>
      </c>
      <c r="C239" s="12">
        <v>4110</v>
      </c>
      <c r="D239" s="13" t="s">
        <v>41</v>
      </c>
      <c r="E239" s="15">
        <v>69000</v>
      </c>
      <c r="F239" s="45"/>
      <c r="G239" s="15">
        <f aca="true" t="shared" si="71" ref="G239:G244">E239+F239</f>
        <v>69000</v>
      </c>
      <c r="H239" s="45"/>
      <c r="I239" s="15">
        <f aca="true" t="shared" si="72" ref="I239:I244">G239+H239</f>
        <v>69000</v>
      </c>
      <c r="J239" s="15"/>
      <c r="K239" s="15">
        <f aca="true" t="shared" si="73" ref="K239:K244">I239+J239</f>
        <v>69000</v>
      </c>
      <c r="L239" s="15"/>
      <c r="M239" s="15">
        <f aca="true" t="shared" si="74" ref="M239:M244">K239+L239</f>
        <v>69000</v>
      </c>
      <c r="N239" s="15"/>
      <c r="O239" s="15">
        <f t="shared" si="65"/>
        <v>69000</v>
      </c>
      <c r="P239" s="13"/>
      <c r="Q239" s="15">
        <f t="shared" si="66"/>
        <v>69000</v>
      </c>
      <c r="R239" s="15"/>
      <c r="S239" s="15">
        <f t="shared" si="58"/>
        <v>69000</v>
      </c>
      <c r="T239" s="15"/>
      <c r="U239" s="15">
        <f t="shared" si="59"/>
        <v>69000</v>
      </c>
      <c r="V239" s="15">
        <v>-2045</v>
      </c>
      <c r="W239" s="15">
        <v>58000</v>
      </c>
      <c r="X239" s="15"/>
      <c r="Y239" s="15">
        <f t="shared" si="57"/>
        <v>58000</v>
      </c>
    </row>
    <row r="240" spans="1:25" ht="16.5" customHeight="1">
      <c r="A240" s="99"/>
      <c r="B240" s="47" t="s">
        <v>152</v>
      </c>
      <c r="C240" s="12">
        <v>4120</v>
      </c>
      <c r="D240" s="13" t="s">
        <v>42</v>
      </c>
      <c r="E240" s="15">
        <v>9000</v>
      </c>
      <c r="F240" s="45"/>
      <c r="G240" s="15">
        <f t="shared" si="71"/>
        <v>9000</v>
      </c>
      <c r="H240" s="45"/>
      <c r="I240" s="15">
        <f t="shared" si="72"/>
        <v>9000</v>
      </c>
      <c r="J240" s="15"/>
      <c r="K240" s="15">
        <f t="shared" si="73"/>
        <v>9000</v>
      </c>
      <c r="L240" s="15"/>
      <c r="M240" s="15">
        <f t="shared" si="74"/>
        <v>9000</v>
      </c>
      <c r="N240" s="15"/>
      <c r="O240" s="15">
        <f t="shared" si="65"/>
        <v>9000</v>
      </c>
      <c r="P240" s="13"/>
      <c r="Q240" s="15">
        <f t="shared" si="66"/>
        <v>9000</v>
      </c>
      <c r="R240" s="15"/>
      <c r="S240" s="15">
        <f t="shared" si="58"/>
        <v>9000</v>
      </c>
      <c r="T240" s="15"/>
      <c r="U240" s="15">
        <f t="shared" si="59"/>
        <v>9000</v>
      </c>
      <c r="V240" s="15"/>
      <c r="W240" s="15">
        <v>7000</v>
      </c>
      <c r="X240" s="15"/>
      <c r="Y240" s="15">
        <f t="shared" si="57"/>
        <v>7000</v>
      </c>
    </row>
    <row r="241" spans="1:25" ht="16.5" customHeight="1">
      <c r="A241" s="99"/>
      <c r="B241" s="101"/>
      <c r="C241" s="12">
        <v>4210</v>
      </c>
      <c r="D241" s="46" t="s">
        <v>44</v>
      </c>
      <c r="E241" s="15">
        <v>10000</v>
      </c>
      <c r="F241" s="45"/>
      <c r="G241" s="15">
        <f t="shared" si="71"/>
        <v>10000</v>
      </c>
      <c r="H241" s="45"/>
      <c r="I241" s="15">
        <f t="shared" si="72"/>
        <v>10000</v>
      </c>
      <c r="J241" s="15"/>
      <c r="K241" s="15">
        <f t="shared" si="73"/>
        <v>10000</v>
      </c>
      <c r="L241" s="15"/>
      <c r="M241" s="15">
        <f t="shared" si="74"/>
        <v>10000</v>
      </c>
      <c r="N241" s="15"/>
      <c r="O241" s="15">
        <f t="shared" si="65"/>
        <v>10000</v>
      </c>
      <c r="P241" s="13"/>
      <c r="Q241" s="15">
        <f t="shared" si="66"/>
        <v>10000</v>
      </c>
      <c r="R241" s="15"/>
      <c r="S241" s="15">
        <f t="shared" si="58"/>
        <v>10000</v>
      </c>
      <c r="T241" s="15"/>
      <c r="U241" s="15">
        <f t="shared" si="59"/>
        <v>10000</v>
      </c>
      <c r="V241" s="15"/>
      <c r="W241" s="15">
        <v>7000</v>
      </c>
      <c r="X241" s="15"/>
      <c r="Y241" s="15">
        <f t="shared" si="57"/>
        <v>7000</v>
      </c>
    </row>
    <row r="242" spans="1:25" ht="16.5" customHeight="1">
      <c r="A242" s="99"/>
      <c r="B242" s="101"/>
      <c r="C242" s="12">
        <v>4260</v>
      </c>
      <c r="D242" s="46" t="s">
        <v>153</v>
      </c>
      <c r="E242" s="15">
        <v>20000</v>
      </c>
      <c r="F242" s="45"/>
      <c r="G242" s="15">
        <f t="shared" si="71"/>
        <v>20000</v>
      </c>
      <c r="H242" s="45"/>
      <c r="I242" s="15">
        <f t="shared" si="72"/>
        <v>20000</v>
      </c>
      <c r="J242" s="15"/>
      <c r="K242" s="15">
        <f t="shared" si="73"/>
        <v>20000</v>
      </c>
      <c r="L242" s="15"/>
      <c r="M242" s="15">
        <f t="shared" si="74"/>
        <v>20000</v>
      </c>
      <c r="N242" s="15"/>
      <c r="O242" s="15">
        <f t="shared" si="65"/>
        <v>20000</v>
      </c>
      <c r="P242" s="13"/>
      <c r="Q242" s="15">
        <f t="shared" si="66"/>
        <v>20000</v>
      </c>
      <c r="R242" s="15"/>
      <c r="S242" s="15">
        <f t="shared" si="58"/>
        <v>20000</v>
      </c>
      <c r="T242" s="15"/>
      <c r="U242" s="15">
        <f t="shared" si="59"/>
        <v>20000</v>
      </c>
      <c r="V242" s="15">
        <v>-4183</v>
      </c>
      <c r="W242" s="15">
        <v>23000</v>
      </c>
      <c r="X242" s="15"/>
      <c r="Y242" s="15">
        <f t="shared" si="57"/>
        <v>23000</v>
      </c>
    </row>
    <row r="243" spans="1:25" ht="16.5" customHeight="1">
      <c r="A243" s="51"/>
      <c r="B243" s="102"/>
      <c r="C243" s="12">
        <v>4270</v>
      </c>
      <c r="D243" s="46" t="s">
        <v>46</v>
      </c>
      <c r="E243" s="15">
        <v>10000</v>
      </c>
      <c r="F243" s="45"/>
      <c r="G243" s="15">
        <f t="shared" si="71"/>
        <v>10000</v>
      </c>
      <c r="H243" s="45">
        <v>15000</v>
      </c>
      <c r="I243" s="15">
        <f t="shared" si="72"/>
        <v>25000</v>
      </c>
      <c r="J243" s="15">
        <v>10000</v>
      </c>
      <c r="K243" s="15">
        <f t="shared" si="73"/>
        <v>35000</v>
      </c>
      <c r="L243" s="15"/>
      <c r="M243" s="15">
        <f t="shared" si="74"/>
        <v>35000</v>
      </c>
      <c r="N243" s="15"/>
      <c r="O243" s="15">
        <f t="shared" si="65"/>
        <v>35000</v>
      </c>
      <c r="P243" s="13"/>
      <c r="Q243" s="15">
        <f t="shared" si="66"/>
        <v>35000</v>
      </c>
      <c r="R243" s="15"/>
      <c r="S243" s="15">
        <f t="shared" si="58"/>
        <v>35000</v>
      </c>
      <c r="T243" s="15"/>
      <c r="U243" s="15">
        <f t="shared" si="59"/>
        <v>35000</v>
      </c>
      <c r="V243" s="15"/>
      <c r="W243" s="15">
        <v>11000</v>
      </c>
      <c r="X243" s="15"/>
      <c r="Y243" s="15">
        <f t="shared" si="57"/>
        <v>11000</v>
      </c>
    </row>
    <row r="244" spans="1:25" ht="16.5" customHeight="1">
      <c r="A244" s="51"/>
      <c r="B244" s="102"/>
      <c r="C244" s="83">
        <v>4300</v>
      </c>
      <c r="D244" s="96" t="s">
        <v>25</v>
      </c>
      <c r="E244" s="15">
        <v>10000</v>
      </c>
      <c r="F244" s="45"/>
      <c r="G244" s="49">
        <f t="shared" si="71"/>
        <v>10000</v>
      </c>
      <c r="H244" s="45"/>
      <c r="I244" s="49">
        <f t="shared" si="72"/>
        <v>10000</v>
      </c>
      <c r="J244" s="49"/>
      <c r="K244" s="49">
        <f t="shared" si="73"/>
        <v>10000</v>
      </c>
      <c r="L244" s="49"/>
      <c r="M244" s="49">
        <f t="shared" si="74"/>
        <v>10000</v>
      </c>
      <c r="N244" s="15"/>
      <c r="O244" s="15">
        <f t="shared" si="65"/>
        <v>10000</v>
      </c>
      <c r="P244" s="13"/>
      <c r="Q244" s="15">
        <f t="shared" si="66"/>
        <v>10000</v>
      </c>
      <c r="R244" s="15"/>
      <c r="S244" s="15">
        <f t="shared" si="58"/>
        <v>10000</v>
      </c>
      <c r="T244" s="15"/>
      <c r="U244" s="15">
        <f t="shared" si="59"/>
        <v>10000</v>
      </c>
      <c r="V244" s="15">
        <v>-1021</v>
      </c>
      <c r="W244" s="15">
        <v>10000</v>
      </c>
      <c r="X244" s="15"/>
      <c r="Y244" s="15">
        <f t="shared" si="57"/>
        <v>10000</v>
      </c>
    </row>
    <row r="245" spans="1:25" ht="16.5" customHeight="1">
      <c r="A245" s="51"/>
      <c r="B245" s="52"/>
      <c r="C245" s="111"/>
      <c r="D245" s="112"/>
      <c r="E245" s="21">
        <f>SUM(E238:E244)</f>
        <v>520000</v>
      </c>
      <c r="F245" s="21"/>
      <c r="G245" s="50">
        <f>SUM(G238:G244)</f>
        <v>520000</v>
      </c>
      <c r="H245" s="50">
        <f>SUM(H238:H244)</f>
        <v>15000</v>
      </c>
      <c r="I245" s="50">
        <f>SUM(I238:I244)</f>
        <v>535000</v>
      </c>
      <c r="J245" s="50">
        <f>SUM(J238:J244)</f>
        <v>10000</v>
      </c>
      <c r="K245" s="50">
        <f>SUM(K238:K244)</f>
        <v>545000</v>
      </c>
      <c r="L245" s="50"/>
      <c r="M245" s="50">
        <f>SUM(M238:M244)</f>
        <v>545000</v>
      </c>
      <c r="N245" s="87"/>
      <c r="O245" s="22">
        <f t="shared" si="65"/>
        <v>545000</v>
      </c>
      <c r="P245" s="94"/>
      <c r="Q245" s="22">
        <f t="shared" si="66"/>
        <v>545000</v>
      </c>
      <c r="R245" s="22"/>
      <c r="S245" s="22">
        <f t="shared" si="58"/>
        <v>545000</v>
      </c>
      <c r="T245" s="22"/>
      <c r="U245" s="22">
        <f>SUM(U238:U244)</f>
        <v>545000</v>
      </c>
      <c r="V245" s="22">
        <f>SUM(V238:V244)</f>
        <v>0</v>
      </c>
      <c r="W245" s="22">
        <f>SUM(W238:W244)</f>
        <v>441000</v>
      </c>
      <c r="X245" s="22"/>
      <c r="Y245" s="22">
        <f t="shared" si="57"/>
        <v>441000</v>
      </c>
    </row>
    <row r="246" spans="1:25" ht="16.5" customHeight="1">
      <c r="A246" s="51"/>
      <c r="B246" s="68">
        <v>80130</v>
      </c>
      <c r="C246" s="89">
        <v>4010</v>
      </c>
      <c r="D246" s="113" t="s">
        <v>38</v>
      </c>
      <c r="E246" s="16">
        <v>1004915</v>
      </c>
      <c r="F246" s="43"/>
      <c r="G246" s="16">
        <f>E246+F246</f>
        <v>1004915</v>
      </c>
      <c r="H246" s="43"/>
      <c r="I246" s="16">
        <f>G246+H246</f>
        <v>1004915</v>
      </c>
      <c r="J246" s="16">
        <v>-15255</v>
      </c>
      <c r="K246" s="16">
        <f>I246+J246</f>
        <v>989660</v>
      </c>
      <c r="L246" s="16"/>
      <c r="M246" s="16">
        <f>K246+L246</f>
        <v>989660</v>
      </c>
      <c r="N246" s="16"/>
      <c r="O246" s="16">
        <f t="shared" si="65"/>
        <v>989660</v>
      </c>
      <c r="P246" s="13"/>
      <c r="Q246" s="15">
        <f t="shared" si="66"/>
        <v>989660</v>
      </c>
      <c r="R246" s="15"/>
      <c r="S246" s="15">
        <f t="shared" si="58"/>
        <v>989660</v>
      </c>
      <c r="T246" s="15"/>
      <c r="U246" s="15">
        <f t="shared" si="59"/>
        <v>989660</v>
      </c>
      <c r="V246" s="15">
        <v>5661</v>
      </c>
      <c r="W246" s="15">
        <v>1010000</v>
      </c>
      <c r="X246" s="15"/>
      <c r="Y246" s="15">
        <f t="shared" si="57"/>
        <v>1010000</v>
      </c>
    </row>
    <row r="247" spans="1:25" ht="16.5" customHeight="1">
      <c r="A247" s="51"/>
      <c r="B247" s="36" t="s">
        <v>149</v>
      </c>
      <c r="C247" s="86">
        <v>4040</v>
      </c>
      <c r="D247" s="100" t="s">
        <v>40</v>
      </c>
      <c r="E247" s="15">
        <v>138000</v>
      </c>
      <c r="F247" s="45"/>
      <c r="G247" s="15">
        <f aca="true" t="shared" si="75" ref="G247:G259">E247+F247</f>
        <v>138000</v>
      </c>
      <c r="H247" s="45"/>
      <c r="I247" s="15">
        <f aca="true" t="shared" si="76" ref="I247:I259">G247+H247</f>
        <v>138000</v>
      </c>
      <c r="J247" s="15">
        <v>15255</v>
      </c>
      <c r="K247" s="15">
        <f aca="true" t="shared" si="77" ref="K247:K259">I247+J247</f>
        <v>153255</v>
      </c>
      <c r="L247" s="15"/>
      <c r="M247" s="15">
        <f aca="true" t="shared" si="78" ref="M247:M259">K247+L247</f>
        <v>153255</v>
      </c>
      <c r="N247" s="15"/>
      <c r="O247" s="15">
        <f t="shared" si="65"/>
        <v>153255</v>
      </c>
      <c r="P247" s="13"/>
      <c r="Q247" s="15">
        <f t="shared" si="66"/>
        <v>153255</v>
      </c>
      <c r="R247" s="15"/>
      <c r="S247" s="15">
        <f t="shared" si="58"/>
        <v>153255</v>
      </c>
      <c r="T247" s="15"/>
      <c r="U247" s="15">
        <f t="shared" si="59"/>
        <v>153255</v>
      </c>
      <c r="V247" s="15"/>
      <c r="W247" s="15">
        <v>155000</v>
      </c>
      <c r="X247" s="15"/>
      <c r="Y247" s="15">
        <f t="shared" si="57"/>
        <v>155000</v>
      </c>
    </row>
    <row r="248" spans="1:25" ht="16.5" customHeight="1">
      <c r="A248" s="51"/>
      <c r="B248" s="36" t="s">
        <v>152</v>
      </c>
      <c r="C248" s="86">
        <v>4110</v>
      </c>
      <c r="D248" s="100" t="s">
        <v>41</v>
      </c>
      <c r="E248" s="15">
        <v>203000</v>
      </c>
      <c r="F248" s="45"/>
      <c r="G248" s="15">
        <f t="shared" si="75"/>
        <v>203000</v>
      </c>
      <c r="H248" s="45"/>
      <c r="I248" s="15">
        <f t="shared" si="76"/>
        <v>203000</v>
      </c>
      <c r="J248" s="15"/>
      <c r="K248" s="15">
        <f t="shared" si="77"/>
        <v>203000</v>
      </c>
      <c r="L248" s="15"/>
      <c r="M248" s="15">
        <f t="shared" si="78"/>
        <v>203000</v>
      </c>
      <c r="N248" s="15"/>
      <c r="O248" s="15">
        <f t="shared" si="65"/>
        <v>203000</v>
      </c>
      <c r="P248" s="13"/>
      <c r="Q248" s="15">
        <f t="shared" si="66"/>
        <v>203000</v>
      </c>
      <c r="R248" s="15"/>
      <c r="S248" s="15">
        <f t="shared" si="58"/>
        <v>203000</v>
      </c>
      <c r="T248" s="15"/>
      <c r="U248" s="15">
        <f t="shared" si="59"/>
        <v>203000</v>
      </c>
      <c r="V248" s="15">
        <v>-4995</v>
      </c>
      <c r="W248" s="15">
        <v>209000</v>
      </c>
      <c r="X248" s="15"/>
      <c r="Y248" s="15">
        <f t="shared" si="57"/>
        <v>209000</v>
      </c>
    </row>
    <row r="249" spans="1:25" ht="16.5" customHeight="1">
      <c r="A249" s="51"/>
      <c r="B249" s="36"/>
      <c r="C249" s="86">
        <v>4120</v>
      </c>
      <c r="D249" s="100" t="s">
        <v>42</v>
      </c>
      <c r="E249" s="15">
        <v>26000</v>
      </c>
      <c r="F249" s="45"/>
      <c r="G249" s="15">
        <f t="shared" si="75"/>
        <v>26000</v>
      </c>
      <c r="H249" s="45"/>
      <c r="I249" s="15">
        <f t="shared" si="76"/>
        <v>26000</v>
      </c>
      <c r="J249" s="15"/>
      <c r="K249" s="15">
        <f t="shared" si="77"/>
        <v>26000</v>
      </c>
      <c r="L249" s="15"/>
      <c r="M249" s="15">
        <f t="shared" si="78"/>
        <v>26000</v>
      </c>
      <c r="N249" s="15"/>
      <c r="O249" s="15">
        <f t="shared" si="65"/>
        <v>26000</v>
      </c>
      <c r="P249" s="13"/>
      <c r="Q249" s="15">
        <f t="shared" si="66"/>
        <v>26000</v>
      </c>
      <c r="R249" s="15"/>
      <c r="S249" s="15">
        <f t="shared" si="58"/>
        <v>26000</v>
      </c>
      <c r="T249" s="15"/>
      <c r="U249" s="15">
        <f t="shared" si="59"/>
        <v>26000</v>
      </c>
      <c r="V249" s="15">
        <v>2046</v>
      </c>
      <c r="W249" s="15">
        <v>27000</v>
      </c>
      <c r="X249" s="15"/>
      <c r="Y249" s="15">
        <f t="shared" si="57"/>
        <v>27000</v>
      </c>
    </row>
    <row r="250" spans="1:25" ht="16.5" customHeight="1">
      <c r="A250" s="51"/>
      <c r="B250" s="36"/>
      <c r="C250" s="86">
        <v>4210</v>
      </c>
      <c r="D250" s="100" t="s">
        <v>44</v>
      </c>
      <c r="E250" s="15">
        <v>11605</v>
      </c>
      <c r="F250" s="45"/>
      <c r="G250" s="15">
        <f t="shared" si="75"/>
        <v>11605</v>
      </c>
      <c r="H250" s="45"/>
      <c r="I250" s="15">
        <f t="shared" si="76"/>
        <v>11605</v>
      </c>
      <c r="J250" s="15"/>
      <c r="K250" s="15">
        <f t="shared" si="77"/>
        <v>11605</v>
      </c>
      <c r="L250" s="15"/>
      <c r="M250" s="15">
        <f t="shared" si="78"/>
        <v>11605</v>
      </c>
      <c r="N250" s="15">
        <v>20000</v>
      </c>
      <c r="O250" s="15">
        <f t="shared" si="65"/>
        <v>31605</v>
      </c>
      <c r="P250" s="13"/>
      <c r="Q250" s="15">
        <f t="shared" si="66"/>
        <v>31605</v>
      </c>
      <c r="R250" s="15"/>
      <c r="S250" s="15">
        <f t="shared" si="58"/>
        <v>31605</v>
      </c>
      <c r="T250" s="15"/>
      <c r="U250" s="15">
        <f t="shared" si="59"/>
        <v>31605</v>
      </c>
      <c r="V250" s="15">
        <v>13269</v>
      </c>
      <c r="W250" s="15">
        <v>21500</v>
      </c>
      <c r="X250" s="15"/>
      <c r="Y250" s="15">
        <f t="shared" si="57"/>
        <v>21500</v>
      </c>
    </row>
    <row r="251" spans="1:25" ht="16.5" customHeight="1">
      <c r="A251" s="51"/>
      <c r="B251" s="36"/>
      <c r="C251" s="86">
        <v>4240</v>
      </c>
      <c r="D251" s="100" t="s">
        <v>146</v>
      </c>
      <c r="E251" s="15">
        <v>5000</v>
      </c>
      <c r="F251" s="45"/>
      <c r="G251" s="15">
        <f t="shared" si="75"/>
        <v>5000</v>
      </c>
      <c r="H251" s="45"/>
      <c r="I251" s="15">
        <f t="shared" si="76"/>
        <v>5000</v>
      </c>
      <c r="J251" s="15"/>
      <c r="K251" s="15">
        <f t="shared" si="77"/>
        <v>5000</v>
      </c>
      <c r="L251" s="15"/>
      <c r="M251" s="15">
        <f t="shared" si="78"/>
        <v>5000</v>
      </c>
      <c r="N251" s="15"/>
      <c r="O251" s="15">
        <f t="shared" si="65"/>
        <v>5000</v>
      </c>
      <c r="P251" s="13"/>
      <c r="Q251" s="15">
        <f t="shared" si="66"/>
        <v>5000</v>
      </c>
      <c r="R251" s="15"/>
      <c r="S251" s="15">
        <f t="shared" si="58"/>
        <v>5000</v>
      </c>
      <c r="T251" s="15"/>
      <c r="U251" s="15">
        <f t="shared" si="59"/>
        <v>5000</v>
      </c>
      <c r="V251" s="15">
        <v>-1188</v>
      </c>
      <c r="W251" s="15">
        <v>5000</v>
      </c>
      <c r="X251" s="15"/>
      <c r="Y251" s="15">
        <f t="shared" si="57"/>
        <v>5000</v>
      </c>
    </row>
    <row r="252" spans="1:25" ht="16.5" customHeight="1">
      <c r="A252" s="51"/>
      <c r="B252" s="36"/>
      <c r="C252" s="86">
        <v>4260</v>
      </c>
      <c r="D252" s="100" t="s">
        <v>45</v>
      </c>
      <c r="E252" s="15">
        <v>75000</v>
      </c>
      <c r="F252" s="45"/>
      <c r="G252" s="15">
        <f t="shared" si="75"/>
        <v>75000</v>
      </c>
      <c r="H252" s="45"/>
      <c r="I252" s="15">
        <f t="shared" si="76"/>
        <v>75000</v>
      </c>
      <c r="J252" s="15">
        <v>-18983</v>
      </c>
      <c r="K252" s="15">
        <f t="shared" si="77"/>
        <v>56017</v>
      </c>
      <c r="L252" s="15"/>
      <c r="M252" s="15">
        <f t="shared" si="78"/>
        <v>56017</v>
      </c>
      <c r="N252" s="15"/>
      <c r="O252" s="15">
        <f t="shared" si="65"/>
        <v>56017</v>
      </c>
      <c r="P252" s="13"/>
      <c r="Q252" s="15">
        <f t="shared" si="66"/>
        <v>56017</v>
      </c>
      <c r="R252" s="15"/>
      <c r="S252" s="15">
        <f t="shared" si="58"/>
        <v>56017</v>
      </c>
      <c r="T252" s="15"/>
      <c r="U252" s="15">
        <f t="shared" si="59"/>
        <v>56017</v>
      </c>
      <c r="V252" s="15">
        <v>-22870</v>
      </c>
      <c r="W252" s="15">
        <v>41000</v>
      </c>
      <c r="X252" s="15"/>
      <c r="Y252" s="15">
        <f t="shared" si="57"/>
        <v>41000</v>
      </c>
    </row>
    <row r="253" spans="1:25" ht="16.5" customHeight="1">
      <c r="A253" s="51"/>
      <c r="B253" s="36"/>
      <c r="C253" s="86">
        <v>4280</v>
      </c>
      <c r="D253" s="76" t="s">
        <v>47</v>
      </c>
      <c r="E253" s="15">
        <v>34000</v>
      </c>
      <c r="F253" s="45"/>
      <c r="G253" s="15">
        <f t="shared" si="75"/>
        <v>34000</v>
      </c>
      <c r="H253" s="45">
        <v>30000</v>
      </c>
      <c r="I253" s="15">
        <f t="shared" si="76"/>
        <v>64000</v>
      </c>
      <c r="J253" s="15">
        <v>30000</v>
      </c>
      <c r="K253" s="15">
        <f t="shared" si="77"/>
        <v>94000</v>
      </c>
      <c r="L253" s="15"/>
      <c r="M253" s="15">
        <f t="shared" si="78"/>
        <v>94000</v>
      </c>
      <c r="N253" s="15">
        <v>-20000</v>
      </c>
      <c r="O253" s="15">
        <f t="shared" si="65"/>
        <v>74000</v>
      </c>
      <c r="P253" s="13"/>
      <c r="Q253" s="15">
        <f t="shared" si="66"/>
        <v>74000</v>
      </c>
      <c r="R253" s="15"/>
      <c r="S253" s="15">
        <f t="shared" si="58"/>
        <v>74000</v>
      </c>
      <c r="T253" s="15"/>
      <c r="U253" s="15">
        <f t="shared" si="59"/>
        <v>74000</v>
      </c>
      <c r="V253" s="15">
        <v>16150</v>
      </c>
      <c r="W253" s="15">
        <v>1000</v>
      </c>
      <c r="X253" s="15"/>
      <c r="Y253" s="15">
        <f t="shared" si="57"/>
        <v>1000</v>
      </c>
    </row>
    <row r="254" spans="1:25" ht="16.5" customHeight="1">
      <c r="A254" s="51"/>
      <c r="B254" s="36"/>
      <c r="C254" s="86">
        <v>4300</v>
      </c>
      <c r="D254" s="100" t="s">
        <v>25</v>
      </c>
      <c r="E254" s="15">
        <v>8000</v>
      </c>
      <c r="F254" s="45"/>
      <c r="G254" s="15">
        <f t="shared" si="75"/>
        <v>8000</v>
      </c>
      <c r="H254" s="45"/>
      <c r="I254" s="15">
        <f t="shared" si="76"/>
        <v>8000</v>
      </c>
      <c r="J254" s="15"/>
      <c r="K254" s="15">
        <f t="shared" si="77"/>
        <v>8000</v>
      </c>
      <c r="L254" s="15"/>
      <c r="M254" s="15">
        <f t="shared" si="78"/>
        <v>8000</v>
      </c>
      <c r="N254" s="15"/>
      <c r="O254" s="15">
        <f t="shared" si="65"/>
        <v>8000</v>
      </c>
      <c r="P254" s="13"/>
      <c r="Q254" s="15">
        <f t="shared" si="66"/>
        <v>8000</v>
      </c>
      <c r="R254" s="15"/>
      <c r="S254" s="15">
        <f t="shared" si="58"/>
        <v>8000</v>
      </c>
      <c r="T254" s="15"/>
      <c r="U254" s="15">
        <f t="shared" si="59"/>
        <v>8000</v>
      </c>
      <c r="V254" s="15">
        <v>-938</v>
      </c>
      <c r="W254" s="15">
        <v>11000</v>
      </c>
      <c r="X254" s="15"/>
      <c r="Y254" s="15">
        <f t="shared" si="57"/>
        <v>11000</v>
      </c>
    </row>
    <row r="255" spans="1:25" ht="16.5" customHeight="1">
      <c r="A255" s="51"/>
      <c r="B255" s="36"/>
      <c r="C255" s="86">
        <v>4350</v>
      </c>
      <c r="D255" s="46" t="s">
        <v>270</v>
      </c>
      <c r="E255" s="15">
        <v>4000</v>
      </c>
      <c r="F255" s="45"/>
      <c r="G255" s="15">
        <f t="shared" si="75"/>
        <v>4000</v>
      </c>
      <c r="H255" s="45"/>
      <c r="I255" s="15">
        <f t="shared" si="76"/>
        <v>4000</v>
      </c>
      <c r="J255" s="15"/>
      <c r="K255" s="15">
        <f t="shared" si="77"/>
        <v>4000</v>
      </c>
      <c r="L255" s="15"/>
      <c r="M255" s="15">
        <f t="shared" si="78"/>
        <v>4000</v>
      </c>
      <c r="N255" s="15"/>
      <c r="O255" s="15">
        <f t="shared" si="65"/>
        <v>4000</v>
      </c>
      <c r="P255" s="13"/>
      <c r="Q255" s="15">
        <f t="shared" si="66"/>
        <v>4000</v>
      </c>
      <c r="R255" s="15"/>
      <c r="S255" s="15">
        <f t="shared" si="58"/>
        <v>4000</v>
      </c>
      <c r="T255" s="15"/>
      <c r="U255" s="15">
        <f t="shared" si="59"/>
        <v>4000</v>
      </c>
      <c r="V255" s="15">
        <v>-505</v>
      </c>
      <c r="W255" s="15">
        <v>2000</v>
      </c>
      <c r="X255" s="15"/>
      <c r="Y255" s="15">
        <f t="shared" si="57"/>
        <v>2000</v>
      </c>
    </row>
    <row r="256" spans="1:25" ht="16.5" customHeight="1">
      <c r="A256" s="51"/>
      <c r="B256" s="36"/>
      <c r="C256" s="86">
        <v>4410</v>
      </c>
      <c r="D256" s="100" t="s">
        <v>85</v>
      </c>
      <c r="E256" s="15">
        <v>600</v>
      </c>
      <c r="F256" s="45"/>
      <c r="G256" s="15">
        <f t="shared" si="75"/>
        <v>600</v>
      </c>
      <c r="H256" s="45"/>
      <c r="I256" s="15">
        <f t="shared" si="76"/>
        <v>600</v>
      </c>
      <c r="J256" s="15"/>
      <c r="K256" s="15">
        <f t="shared" si="77"/>
        <v>600</v>
      </c>
      <c r="L256" s="15"/>
      <c r="M256" s="15">
        <f t="shared" si="78"/>
        <v>600</v>
      </c>
      <c r="N256" s="15"/>
      <c r="O256" s="15">
        <f t="shared" si="65"/>
        <v>600</v>
      </c>
      <c r="P256" s="13"/>
      <c r="Q256" s="15">
        <f t="shared" si="66"/>
        <v>600</v>
      </c>
      <c r="R256" s="15"/>
      <c r="S256" s="15">
        <f t="shared" si="58"/>
        <v>600</v>
      </c>
      <c r="T256" s="15"/>
      <c r="U256" s="15">
        <f t="shared" si="59"/>
        <v>600</v>
      </c>
      <c r="V256" s="15">
        <v>17</v>
      </c>
      <c r="W256" s="15">
        <v>1000</v>
      </c>
      <c r="X256" s="15"/>
      <c r="Y256" s="15">
        <f t="shared" si="57"/>
        <v>1000</v>
      </c>
    </row>
    <row r="257" spans="1:25" ht="16.5" customHeight="1">
      <c r="A257" s="51"/>
      <c r="B257" s="36"/>
      <c r="C257" s="86">
        <v>4430</v>
      </c>
      <c r="D257" s="46" t="s">
        <v>90</v>
      </c>
      <c r="E257" s="15">
        <v>1000</v>
      </c>
      <c r="F257" s="45"/>
      <c r="G257" s="15">
        <f t="shared" si="75"/>
        <v>1000</v>
      </c>
      <c r="H257" s="45"/>
      <c r="I257" s="15">
        <f t="shared" si="76"/>
        <v>1000</v>
      </c>
      <c r="J257" s="15"/>
      <c r="K257" s="15">
        <f t="shared" si="77"/>
        <v>1000</v>
      </c>
      <c r="L257" s="15"/>
      <c r="M257" s="15">
        <f t="shared" si="78"/>
        <v>1000</v>
      </c>
      <c r="N257" s="15"/>
      <c r="O257" s="15">
        <f t="shared" si="65"/>
        <v>1000</v>
      </c>
      <c r="P257" s="13"/>
      <c r="Q257" s="15">
        <f t="shared" si="66"/>
        <v>1000</v>
      </c>
      <c r="R257" s="15"/>
      <c r="S257" s="15">
        <f t="shared" si="58"/>
        <v>1000</v>
      </c>
      <c r="T257" s="15"/>
      <c r="U257" s="15">
        <f t="shared" si="59"/>
        <v>1000</v>
      </c>
      <c r="V257" s="15">
        <v>602</v>
      </c>
      <c r="W257" s="15">
        <v>2000</v>
      </c>
      <c r="X257" s="15"/>
      <c r="Y257" s="15">
        <f t="shared" si="57"/>
        <v>2000</v>
      </c>
    </row>
    <row r="258" spans="1:25" ht="16.5" customHeight="1">
      <c r="A258" s="51"/>
      <c r="B258" s="36"/>
      <c r="C258" s="86">
        <v>4440</v>
      </c>
      <c r="D258" s="100" t="s">
        <v>50</v>
      </c>
      <c r="E258" s="15">
        <v>79980</v>
      </c>
      <c r="F258" s="45"/>
      <c r="G258" s="15">
        <f t="shared" si="75"/>
        <v>79980</v>
      </c>
      <c r="H258" s="45"/>
      <c r="I258" s="15">
        <f t="shared" si="76"/>
        <v>79980</v>
      </c>
      <c r="J258" s="15">
        <v>18983</v>
      </c>
      <c r="K258" s="15">
        <f t="shared" si="77"/>
        <v>98963</v>
      </c>
      <c r="L258" s="15"/>
      <c r="M258" s="15">
        <f t="shared" si="78"/>
        <v>98963</v>
      </c>
      <c r="N258" s="15"/>
      <c r="O258" s="15">
        <f t="shared" si="65"/>
        <v>98963</v>
      </c>
      <c r="P258" s="13"/>
      <c r="Q258" s="15">
        <f t="shared" si="66"/>
        <v>98963</v>
      </c>
      <c r="R258" s="15"/>
      <c r="S258" s="15">
        <f t="shared" si="58"/>
        <v>98963</v>
      </c>
      <c r="T258" s="15"/>
      <c r="U258" s="15">
        <f t="shared" si="59"/>
        <v>98963</v>
      </c>
      <c r="V258" s="15"/>
      <c r="W258" s="15">
        <v>97000</v>
      </c>
      <c r="X258" s="15"/>
      <c r="Y258" s="15">
        <f t="shared" si="57"/>
        <v>97000</v>
      </c>
    </row>
    <row r="259" spans="1:25" ht="16.5" customHeight="1">
      <c r="A259" s="51"/>
      <c r="B259" s="82"/>
      <c r="C259" s="104">
        <v>6050</v>
      </c>
      <c r="D259" s="105" t="s">
        <v>54</v>
      </c>
      <c r="E259" s="49">
        <v>200000</v>
      </c>
      <c r="F259" s="106">
        <v>1500</v>
      </c>
      <c r="G259" s="49">
        <f t="shared" si="75"/>
        <v>201500</v>
      </c>
      <c r="H259" s="106"/>
      <c r="I259" s="49">
        <f t="shared" si="76"/>
        <v>201500</v>
      </c>
      <c r="J259" s="49"/>
      <c r="K259" s="49">
        <f t="shared" si="77"/>
        <v>201500</v>
      </c>
      <c r="L259" s="49"/>
      <c r="M259" s="49">
        <f t="shared" si="78"/>
        <v>201500</v>
      </c>
      <c r="N259" s="15"/>
      <c r="O259" s="15">
        <f t="shared" si="65"/>
        <v>201500</v>
      </c>
      <c r="P259" s="15">
        <v>2000</v>
      </c>
      <c r="Q259" s="15">
        <f t="shared" si="66"/>
        <v>203500</v>
      </c>
      <c r="R259" s="15"/>
      <c r="S259" s="15">
        <f t="shared" si="58"/>
        <v>203500</v>
      </c>
      <c r="T259" s="15"/>
      <c r="U259" s="15">
        <f t="shared" si="59"/>
        <v>203500</v>
      </c>
      <c r="V259" s="15">
        <v>1050</v>
      </c>
      <c r="W259" s="15">
        <v>425000</v>
      </c>
      <c r="X259" s="15"/>
      <c r="Y259" s="15">
        <f t="shared" si="57"/>
        <v>425000</v>
      </c>
    </row>
    <row r="260" spans="1:25" ht="16.5" customHeight="1">
      <c r="A260" s="51"/>
      <c r="B260" s="107"/>
      <c r="C260" s="72"/>
      <c r="D260" s="66"/>
      <c r="E260" s="50">
        <f aca="true" t="shared" si="79" ref="E260:N260">SUM(E246:E259)</f>
        <v>1791100</v>
      </c>
      <c r="F260" s="50">
        <f t="shared" si="79"/>
        <v>1500</v>
      </c>
      <c r="G260" s="50">
        <f t="shared" si="79"/>
        <v>1792600</v>
      </c>
      <c r="H260" s="50">
        <f t="shared" si="79"/>
        <v>30000</v>
      </c>
      <c r="I260" s="50">
        <f t="shared" si="79"/>
        <v>1822600</v>
      </c>
      <c r="J260" s="50">
        <f t="shared" si="79"/>
        <v>30000</v>
      </c>
      <c r="K260" s="50">
        <f t="shared" si="79"/>
        <v>1852600</v>
      </c>
      <c r="L260" s="50"/>
      <c r="M260" s="50">
        <f t="shared" si="79"/>
        <v>1852600</v>
      </c>
      <c r="N260" s="21">
        <f t="shared" si="79"/>
        <v>0</v>
      </c>
      <c r="O260" s="22">
        <f t="shared" si="65"/>
        <v>1852600</v>
      </c>
      <c r="P260" s="22">
        <f>SUM(P246:P259)</f>
        <v>2000</v>
      </c>
      <c r="Q260" s="22">
        <f t="shared" si="66"/>
        <v>1854600</v>
      </c>
      <c r="R260" s="22"/>
      <c r="S260" s="22">
        <f t="shared" si="58"/>
        <v>1854600</v>
      </c>
      <c r="T260" s="22"/>
      <c r="U260" s="22">
        <f>SUM(U246:U259)</f>
        <v>1854600</v>
      </c>
      <c r="V260" s="53">
        <f>SUM(V246:V259)</f>
        <v>8299</v>
      </c>
      <c r="W260" s="53">
        <f>SUM(W246:W259)</f>
        <v>2007500</v>
      </c>
      <c r="X260" s="22"/>
      <c r="Y260" s="22">
        <f t="shared" si="57"/>
        <v>2007500</v>
      </c>
    </row>
    <row r="261" spans="1:25" ht="16.5" customHeight="1">
      <c r="A261" s="51"/>
      <c r="B261" s="73" t="s">
        <v>155</v>
      </c>
      <c r="C261" s="71"/>
      <c r="D261" s="44"/>
      <c r="E261" s="39">
        <f aca="true" t="shared" si="80" ref="E261:M261">E237+E260+E245</f>
        <v>2891100</v>
      </c>
      <c r="F261" s="39">
        <f t="shared" si="80"/>
        <v>1500</v>
      </c>
      <c r="G261" s="39">
        <f t="shared" si="80"/>
        <v>2892600</v>
      </c>
      <c r="H261" s="39">
        <f t="shared" si="80"/>
        <v>60000</v>
      </c>
      <c r="I261" s="39">
        <f t="shared" si="80"/>
        <v>2952600</v>
      </c>
      <c r="J261" s="39">
        <f t="shared" si="80"/>
        <v>40000</v>
      </c>
      <c r="K261" s="39">
        <f t="shared" si="80"/>
        <v>2992600</v>
      </c>
      <c r="L261" s="39">
        <f t="shared" si="80"/>
        <v>0</v>
      </c>
      <c r="M261" s="39">
        <f t="shared" si="80"/>
        <v>2992600</v>
      </c>
      <c r="N261" s="16"/>
      <c r="O261" s="53">
        <f t="shared" si="65"/>
        <v>2992600</v>
      </c>
      <c r="P261" s="53">
        <v>2000</v>
      </c>
      <c r="Q261" s="53">
        <f t="shared" si="66"/>
        <v>2994600</v>
      </c>
      <c r="R261" s="53"/>
      <c r="S261" s="53">
        <f t="shared" si="58"/>
        <v>2994600</v>
      </c>
      <c r="T261" s="53"/>
      <c r="U261" s="53">
        <f>U260+U245+U237</f>
        <v>2994600</v>
      </c>
      <c r="V261" s="53">
        <f>V260+V245+V237</f>
        <v>8299</v>
      </c>
      <c r="W261" s="53">
        <f>W260+W245+W237</f>
        <v>3019200</v>
      </c>
      <c r="X261" s="53"/>
      <c r="Y261" s="53">
        <f t="shared" si="57"/>
        <v>3019200</v>
      </c>
    </row>
    <row r="262" spans="1:25" ht="18" customHeight="1">
      <c r="A262" s="51"/>
      <c r="B262" s="73" t="s">
        <v>156</v>
      </c>
      <c r="C262" s="72"/>
      <c r="D262" s="66"/>
      <c r="E262" s="50"/>
      <c r="F262" s="50"/>
      <c r="G262" s="50"/>
      <c r="H262" s="50"/>
      <c r="I262" s="50"/>
      <c r="J262" s="50"/>
      <c r="K262" s="50"/>
      <c r="L262" s="50"/>
      <c r="M262" s="50"/>
      <c r="N262" s="49"/>
      <c r="O262" s="49"/>
      <c r="P262" s="48"/>
      <c r="Q262" s="49"/>
      <c r="R262" s="63"/>
      <c r="S262" s="63"/>
      <c r="T262" s="63"/>
      <c r="U262" s="63"/>
      <c r="V262" s="63"/>
      <c r="W262" s="63"/>
      <c r="X262" s="63"/>
      <c r="Y262" s="63"/>
    </row>
    <row r="263" spans="1:25" ht="16.5" customHeight="1">
      <c r="A263" s="17"/>
      <c r="B263" s="57">
        <v>80120</v>
      </c>
      <c r="C263" s="30">
        <v>4010</v>
      </c>
      <c r="D263" s="114" t="s">
        <v>38</v>
      </c>
      <c r="E263" s="15">
        <v>1554318</v>
      </c>
      <c r="F263" s="15"/>
      <c r="G263" s="15">
        <f>E263+F263</f>
        <v>1554318</v>
      </c>
      <c r="H263" s="15"/>
      <c r="I263" s="15">
        <f>G263+H263</f>
        <v>1554318</v>
      </c>
      <c r="J263" s="15"/>
      <c r="K263" s="15">
        <f>I263+J263</f>
        <v>1554318</v>
      </c>
      <c r="L263" s="15"/>
      <c r="M263" s="15">
        <f>K263+L263</f>
        <v>1554318</v>
      </c>
      <c r="N263" s="15"/>
      <c r="O263" s="15">
        <f aca="true" t="shared" si="81" ref="O263:O316">M263+N263</f>
        <v>1554318</v>
      </c>
      <c r="P263" s="13"/>
      <c r="Q263" s="15">
        <f aca="true" t="shared" si="82" ref="Q263:Q277">O263+P263</f>
        <v>1554318</v>
      </c>
      <c r="R263" s="15"/>
      <c r="S263" s="15">
        <f aca="true" t="shared" si="83" ref="S263:S316">Q263+R263</f>
        <v>1554318</v>
      </c>
      <c r="T263" s="15">
        <v>77778</v>
      </c>
      <c r="U263" s="15">
        <f aca="true" t="shared" si="84" ref="U263:U313">S263+T263</f>
        <v>1632096</v>
      </c>
      <c r="V263" s="15">
        <v>7544</v>
      </c>
      <c r="W263" s="15">
        <v>1740900</v>
      </c>
      <c r="X263" s="15"/>
      <c r="Y263" s="15">
        <f t="shared" si="57"/>
        <v>1740900</v>
      </c>
    </row>
    <row r="264" spans="1:25" ht="16.5" customHeight="1">
      <c r="A264" s="17"/>
      <c r="B264" s="29" t="s">
        <v>143</v>
      </c>
      <c r="C264" s="12">
        <v>4040</v>
      </c>
      <c r="D264" s="13" t="s">
        <v>40</v>
      </c>
      <c r="E264" s="15">
        <v>116600</v>
      </c>
      <c r="F264" s="15"/>
      <c r="G264" s="15">
        <f aca="true" t="shared" si="85" ref="G264:G276">E264+F264</f>
        <v>116600</v>
      </c>
      <c r="H264" s="15"/>
      <c r="I264" s="15">
        <f aca="true" t="shared" si="86" ref="I264:I276">G264+H264</f>
        <v>116600</v>
      </c>
      <c r="J264" s="15"/>
      <c r="K264" s="15">
        <f aca="true" t="shared" si="87" ref="K264:K276">I264+J264</f>
        <v>116600</v>
      </c>
      <c r="L264" s="15"/>
      <c r="M264" s="15">
        <f aca="true" t="shared" si="88" ref="M264:M276">K264+L264</f>
        <v>116600</v>
      </c>
      <c r="N264" s="15"/>
      <c r="O264" s="15">
        <f t="shared" si="81"/>
        <v>116600</v>
      </c>
      <c r="P264" s="13"/>
      <c r="Q264" s="15">
        <f t="shared" si="82"/>
        <v>116600</v>
      </c>
      <c r="R264" s="15"/>
      <c r="S264" s="15">
        <f t="shared" si="83"/>
        <v>116600</v>
      </c>
      <c r="T264" s="15"/>
      <c r="U264" s="15">
        <f t="shared" si="84"/>
        <v>116600</v>
      </c>
      <c r="V264" s="15">
        <v>-544</v>
      </c>
      <c r="W264" s="15">
        <v>138500</v>
      </c>
      <c r="X264" s="15"/>
      <c r="Y264" s="15">
        <f t="shared" si="57"/>
        <v>138500</v>
      </c>
    </row>
    <row r="265" spans="1:25" ht="16.5" customHeight="1">
      <c r="A265" s="17"/>
      <c r="B265" s="65" t="s">
        <v>157</v>
      </c>
      <c r="C265" s="12">
        <v>4110</v>
      </c>
      <c r="D265" s="13" t="s">
        <v>41</v>
      </c>
      <c r="E265" s="15">
        <v>298440</v>
      </c>
      <c r="F265" s="15"/>
      <c r="G265" s="15">
        <f t="shared" si="85"/>
        <v>298440</v>
      </c>
      <c r="H265" s="15"/>
      <c r="I265" s="15">
        <f t="shared" si="86"/>
        <v>298440</v>
      </c>
      <c r="J265" s="15"/>
      <c r="K265" s="15">
        <f t="shared" si="87"/>
        <v>298440</v>
      </c>
      <c r="L265" s="15"/>
      <c r="M265" s="15">
        <f t="shared" si="88"/>
        <v>298440</v>
      </c>
      <c r="N265" s="15"/>
      <c r="O265" s="15">
        <f t="shared" si="81"/>
        <v>298440</v>
      </c>
      <c r="P265" s="13"/>
      <c r="Q265" s="15">
        <f t="shared" si="82"/>
        <v>298440</v>
      </c>
      <c r="R265" s="15"/>
      <c r="S265" s="15">
        <f t="shared" si="83"/>
        <v>298440</v>
      </c>
      <c r="T265" s="15">
        <v>5194</v>
      </c>
      <c r="U265" s="15">
        <f t="shared" si="84"/>
        <v>303634</v>
      </c>
      <c r="V265" s="15"/>
      <c r="W265" s="15">
        <v>330100</v>
      </c>
      <c r="X265" s="15"/>
      <c r="Y265" s="15">
        <f t="shared" si="57"/>
        <v>330100</v>
      </c>
    </row>
    <row r="266" spans="1:25" ht="16.5" customHeight="1">
      <c r="A266" s="17"/>
      <c r="B266" s="29"/>
      <c r="C266" s="12">
        <v>4120</v>
      </c>
      <c r="D266" s="46" t="s">
        <v>42</v>
      </c>
      <c r="E266" s="15">
        <v>40102</v>
      </c>
      <c r="F266" s="15"/>
      <c r="G266" s="15">
        <f t="shared" si="85"/>
        <v>40102</v>
      </c>
      <c r="H266" s="15"/>
      <c r="I266" s="15">
        <f t="shared" si="86"/>
        <v>40102</v>
      </c>
      <c r="J266" s="15"/>
      <c r="K266" s="15">
        <f t="shared" si="87"/>
        <v>40102</v>
      </c>
      <c r="L266" s="15"/>
      <c r="M266" s="15">
        <f t="shared" si="88"/>
        <v>40102</v>
      </c>
      <c r="N266" s="15"/>
      <c r="O266" s="15">
        <f t="shared" si="81"/>
        <v>40102</v>
      </c>
      <c r="P266" s="13"/>
      <c r="Q266" s="15">
        <f t="shared" si="82"/>
        <v>40102</v>
      </c>
      <c r="R266" s="15"/>
      <c r="S266" s="15">
        <f t="shared" si="83"/>
        <v>40102</v>
      </c>
      <c r="T266" s="15">
        <v>606</v>
      </c>
      <c r="U266" s="15">
        <f t="shared" si="84"/>
        <v>40708</v>
      </c>
      <c r="V266" s="15"/>
      <c r="W266" s="15">
        <v>44900</v>
      </c>
      <c r="X266" s="15"/>
      <c r="Y266" s="15">
        <f t="shared" si="57"/>
        <v>44900</v>
      </c>
    </row>
    <row r="267" spans="1:25" ht="16.5" customHeight="1">
      <c r="A267" s="17"/>
      <c r="B267" s="29"/>
      <c r="C267" s="12">
        <v>4170</v>
      </c>
      <c r="D267" s="115" t="s">
        <v>43</v>
      </c>
      <c r="E267" s="15"/>
      <c r="F267" s="15"/>
      <c r="G267" s="15"/>
      <c r="H267" s="15"/>
      <c r="I267" s="15"/>
      <c r="J267" s="15">
        <v>2000</v>
      </c>
      <c r="K267" s="15">
        <f t="shared" si="87"/>
        <v>2000</v>
      </c>
      <c r="L267" s="15"/>
      <c r="M267" s="15">
        <f t="shared" si="88"/>
        <v>2000</v>
      </c>
      <c r="N267" s="15"/>
      <c r="O267" s="15">
        <f t="shared" si="81"/>
        <v>2000</v>
      </c>
      <c r="P267" s="13"/>
      <c r="Q267" s="15">
        <f t="shared" si="82"/>
        <v>2000</v>
      </c>
      <c r="R267" s="15"/>
      <c r="S267" s="15">
        <f t="shared" si="83"/>
        <v>2000</v>
      </c>
      <c r="T267" s="15"/>
      <c r="U267" s="15">
        <f t="shared" si="84"/>
        <v>2000</v>
      </c>
      <c r="V267" s="15"/>
      <c r="W267" s="15">
        <v>2000</v>
      </c>
      <c r="X267" s="15"/>
      <c r="Y267" s="15">
        <f t="shared" si="57"/>
        <v>2000</v>
      </c>
    </row>
    <row r="268" spans="1:25" ht="16.5" customHeight="1">
      <c r="A268" s="17"/>
      <c r="B268" s="29"/>
      <c r="C268" s="12">
        <v>4210</v>
      </c>
      <c r="D268" s="46" t="s">
        <v>44</v>
      </c>
      <c r="E268" s="15">
        <v>15000</v>
      </c>
      <c r="F268" s="15"/>
      <c r="G268" s="15">
        <f t="shared" si="85"/>
        <v>15000</v>
      </c>
      <c r="H268" s="15"/>
      <c r="I268" s="15">
        <f t="shared" si="86"/>
        <v>15000</v>
      </c>
      <c r="J268" s="15"/>
      <c r="K268" s="15">
        <f t="shared" si="87"/>
        <v>15000</v>
      </c>
      <c r="L268" s="15"/>
      <c r="M268" s="15">
        <f t="shared" si="88"/>
        <v>15000</v>
      </c>
      <c r="N268" s="15"/>
      <c r="O268" s="15">
        <f t="shared" si="81"/>
        <v>15000</v>
      </c>
      <c r="P268" s="13"/>
      <c r="Q268" s="15">
        <f t="shared" si="82"/>
        <v>15000</v>
      </c>
      <c r="R268" s="15"/>
      <c r="S268" s="15">
        <f t="shared" si="83"/>
        <v>15000</v>
      </c>
      <c r="T268" s="15">
        <v>5000</v>
      </c>
      <c r="U268" s="15">
        <f t="shared" si="84"/>
        <v>20000</v>
      </c>
      <c r="V268" s="15">
        <v>2000</v>
      </c>
      <c r="W268" s="15">
        <v>20000</v>
      </c>
      <c r="X268" s="15"/>
      <c r="Y268" s="15">
        <f t="shared" si="57"/>
        <v>20000</v>
      </c>
    </row>
    <row r="269" spans="1:25" ht="16.5" customHeight="1">
      <c r="A269" s="17"/>
      <c r="B269" s="29"/>
      <c r="C269" s="12">
        <v>4240</v>
      </c>
      <c r="D269" s="46" t="s">
        <v>146</v>
      </c>
      <c r="E269" s="15">
        <v>10000</v>
      </c>
      <c r="F269" s="15"/>
      <c r="G269" s="15">
        <f t="shared" si="85"/>
        <v>10000</v>
      </c>
      <c r="H269" s="15"/>
      <c r="I269" s="15">
        <f t="shared" si="86"/>
        <v>10000</v>
      </c>
      <c r="J269" s="15"/>
      <c r="K269" s="15">
        <f t="shared" si="87"/>
        <v>10000</v>
      </c>
      <c r="L269" s="15"/>
      <c r="M269" s="15">
        <f t="shared" si="88"/>
        <v>10000</v>
      </c>
      <c r="N269" s="15"/>
      <c r="O269" s="15">
        <f t="shared" si="81"/>
        <v>10000</v>
      </c>
      <c r="P269" s="13"/>
      <c r="Q269" s="15">
        <f t="shared" si="82"/>
        <v>10000</v>
      </c>
      <c r="R269" s="15"/>
      <c r="S269" s="15">
        <f t="shared" si="83"/>
        <v>10000</v>
      </c>
      <c r="T269" s="15">
        <v>2000</v>
      </c>
      <c r="U269" s="15">
        <f t="shared" si="84"/>
        <v>12000</v>
      </c>
      <c r="V269" s="15"/>
      <c r="W269" s="15">
        <v>9000</v>
      </c>
      <c r="X269" s="15"/>
      <c r="Y269" s="15">
        <f aca="true" t="shared" si="89" ref="Y269:Y332">W269+X269</f>
        <v>9000</v>
      </c>
    </row>
    <row r="270" spans="1:25" ht="16.5" customHeight="1">
      <c r="A270" s="17"/>
      <c r="B270" s="29"/>
      <c r="C270" s="12">
        <v>4260</v>
      </c>
      <c r="D270" s="46" t="s">
        <v>45</v>
      </c>
      <c r="E270" s="15">
        <v>100102</v>
      </c>
      <c r="F270" s="15"/>
      <c r="G270" s="15">
        <f t="shared" si="85"/>
        <v>100102</v>
      </c>
      <c r="H270" s="15"/>
      <c r="I270" s="15">
        <f t="shared" si="86"/>
        <v>100102</v>
      </c>
      <c r="J270" s="15"/>
      <c r="K270" s="15">
        <f t="shared" si="87"/>
        <v>100102</v>
      </c>
      <c r="L270" s="15"/>
      <c r="M270" s="15">
        <f t="shared" si="88"/>
        <v>100102</v>
      </c>
      <c r="N270" s="15"/>
      <c r="O270" s="15">
        <f t="shared" si="81"/>
        <v>100102</v>
      </c>
      <c r="P270" s="13"/>
      <c r="Q270" s="15">
        <f t="shared" si="82"/>
        <v>100102</v>
      </c>
      <c r="R270" s="15"/>
      <c r="S270" s="15">
        <f t="shared" si="83"/>
        <v>100102</v>
      </c>
      <c r="T270" s="15"/>
      <c r="U270" s="15">
        <f t="shared" si="84"/>
        <v>100102</v>
      </c>
      <c r="V270" s="15">
        <v>-7000</v>
      </c>
      <c r="W270" s="15">
        <v>100000</v>
      </c>
      <c r="X270" s="15"/>
      <c r="Y270" s="15">
        <f t="shared" si="89"/>
        <v>100000</v>
      </c>
    </row>
    <row r="271" spans="1:25" ht="16.5" customHeight="1">
      <c r="A271" s="17"/>
      <c r="B271" s="29"/>
      <c r="C271" s="30">
        <v>4270</v>
      </c>
      <c r="D271" s="116" t="s">
        <v>46</v>
      </c>
      <c r="E271" s="15">
        <v>15000</v>
      </c>
      <c r="F271" s="15"/>
      <c r="G271" s="15">
        <f t="shared" si="85"/>
        <v>15000</v>
      </c>
      <c r="H271" s="15">
        <v>100000</v>
      </c>
      <c r="I271" s="15">
        <f t="shared" si="86"/>
        <v>115000</v>
      </c>
      <c r="J271" s="15">
        <v>20000</v>
      </c>
      <c r="K271" s="15">
        <f t="shared" si="87"/>
        <v>135000</v>
      </c>
      <c r="L271" s="15"/>
      <c r="M271" s="15">
        <f t="shared" si="88"/>
        <v>135000</v>
      </c>
      <c r="N271" s="15"/>
      <c r="O271" s="15">
        <f t="shared" si="81"/>
        <v>135000</v>
      </c>
      <c r="P271" s="13"/>
      <c r="Q271" s="15">
        <f t="shared" si="82"/>
        <v>135000</v>
      </c>
      <c r="R271" s="15">
        <v>47600</v>
      </c>
      <c r="S271" s="15">
        <f t="shared" si="83"/>
        <v>182600</v>
      </c>
      <c r="T271" s="15"/>
      <c r="U271" s="15">
        <f t="shared" si="84"/>
        <v>182600</v>
      </c>
      <c r="V271" s="15"/>
      <c r="W271" s="15">
        <v>30000</v>
      </c>
      <c r="X271" s="15">
        <v>80000</v>
      </c>
      <c r="Y271" s="15">
        <f t="shared" si="89"/>
        <v>110000</v>
      </c>
    </row>
    <row r="272" spans="1:25" ht="16.5" customHeight="1">
      <c r="A272" s="17"/>
      <c r="B272" s="29"/>
      <c r="C272" s="12">
        <v>4300</v>
      </c>
      <c r="D272" s="46" t="s">
        <v>25</v>
      </c>
      <c r="E272" s="15">
        <v>184800</v>
      </c>
      <c r="F272" s="15"/>
      <c r="G272" s="15">
        <f t="shared" si="85"/>
        <v>184800</v>
      </c>
      <c r="H272" s="15"/>
      <c r="I272" s="15">
        <f t="shared" si="86"/>
        <v>184800</v>
      </c>
      <c r="J272" s="15">
        <v>-2000</v>
      </c>
      <c r="K272" s="15">
        <f t="shared" si="87"/>
        <v>182800</v>
      </c>
      <c r="L272" s="15"/>
      <c r="M272" s="15">
        <f t="shared" si="88"/>
        <v>182800</v>
      </c>
      <c r="N272" s="15"/>
      <c r="O272" s="15">
        <f t="shared" si="81"/>
        <v>182800</v>
      </c>
      <c r="P272" s="13"/>
      <c r="Q272" s="15">
        <f t="shared" si="82"/>
        <v>182800</v>
      </c>
      <c r="R272" s="15"/>
      <c r="S272" s="15">
        <f t="shared" si="83"/>
        <v>182800</v>
      </c>
      <c r="T272" s="15">
        <v>1946</v>
      </c>
      <c r="U272" s="15">
        <f t="shared" si="84"/>
        <v>184746</v>
      </c>
      <c r="V272" s="15">
        <v>-2000</v>
      </c>
      <c r="W272" s="15">
        <v>190000</v>
      </c>
      <c r="X272" s="15">
        <v>-80000</v>
      </c>
      <c r="Y272" s="15">
        <f t="shared" si="89"/>
        <v>110000</v>
      </c>
    </row>
    <row r="273" spans="1:25" ht="16.5" customHeight="1">
      <c r="A273" s="17"/>
      <c r="B273" s="29"/>
      <c r="C273" s="12">
        <v>4350</v>
      </c>
      <c r="D273" s="46" t="s">
        <v>270</v>
      </c>
      <c r="E273" s="15">
        <v>4200</v>
      </c>
      <c r="F273" s="15"/>
      <c r="G273" s="15">
        <f t="shared" si="85"/>
        <v>4200</v>
      </c>
      <c r="H273" s="15"/>
      <c r="I273" s="15">
        <f t="shared" si="86"/>
        <v>4200</v>
      </c>
      <c r="J273" s="15"/>
      <c r="K273" s="15">
        <f t="shared" si="87"/>
        <v>4200</v>
      </c>
      <c r="L273" s="15"/>
      <c r="M273" s="15">
        <f t="shared" si="88"/>
        <v>4200</v>
      </c>
      <c r="N273" s="15"/>
      <c r="O273" s="15">
        <f t="shared" si="81"/>
        <v>4200</v>
      </c>
      <c r="P273" s="13"/>
      <c r="Q273" s="15">
        <f t="shared" si="82"/>
        <v>4200</v>
      </c>
      <c r="R273" s="15"/>
      <c r="S273" s="15">
        <f t="shared" si="83"/>
        <v>4200</v>
      </c>
      <c r="T273" s="15"/>
      <c r="U273" s="15">
        <f t="shared" si="84"/>
        <v>4200</v>
      </c>
      <c r="V273" s="15"/>
      <c r="W273" s="15">
        <v>5000</v>
      </c>
      <c r="X273" s="15"/>
      <c r="Y273" s="15">
        <f t="shared" si="89"/>
        <v>5000</v>
      </c>
    </row>
    <row r="274" spans="1:25" ht="16.5" customHeight="1">
      <c r="A274" s="17"/>
      <c r="B274" s="29"/>
      <c r="C274" s="12">
        <v>4410</v>
      </c>
      <c r="D274" s="46" t="s">
        <v>85</v>
      </c>
      <c r="E274" s="15">
        <v>1895</v>
      </c>
      <c r="F274" s="15"/>
      <c r="G274" s="15">
        <f t="shared" si="85"/>
        <v>1895</v>
      </c>
      <c r="H274" s="15"/>
      <c r="I274" s="15">
        <f t="shared" si="86"/>
        <v>1895</v>
      </c>
      <c r="J274" s="15"/>
      <c r="K274" s="15">
        <f t="shared" si="87"/>
        <v>1895</v>
      </c>
      <c r="L274" s="15"/>
      <c r="M274" s="15">
        <f t="shared" si="88"/>
        <v>1895</v>
      </c>
      <c r="N274" s="15"/>
      <c r="O274" s="15">
        <f t="shared" si="81"/>
        <v>1895</v>
      </c>
      <c r="P274" s="13"/>
      <c r="Q274" s="15">
        <f t="shared" si="82"/>
        <v>1895</v>
      </c>
      <c r="R274" s="15"/>
      <c r="S274" s="15">
        <f t="shared" si="83"/>
        <v>1895</v>
      </c>
      <c r="T274" s="15">
        <v>605</v>
      </c>
      <c r="U274" s="15">
        <f t="shared" si="84"/>
        <v>2500</v>
      </c>
      <c r="V274" s="15"/>
      <c r="W274" s="15">
        <v>2500</v>
      </c>
      <c r="X274" s="15"/>
      <c r="Y274" s="15">
        <f t="shared" si="89"/>
        <v>2500</v>
      </c>
    </row>
    <row r="275" spans="1:25" ht="16.5" customHeight="1">
      <c r="A275" s="17"/>
      <c r="B275" s="29"/>
      <c r="C275" s="12">
        <v>4430</v>
      </c>
      <c r="D275" s="46" t="s">
        <v>90</v>
      </c>
      <c r="E275" s="15">
        <v>4000</v>
      </c>
      <c r="F275" s="15"/>
      <c r="G275" s="15">
        <f t="shared" si="85"/>
        <v>4000</v>
      </c>
      <c r="H275" s="15"/>
      <c r="I275" s="15">
        <f t="shared" si="86"/>
        <v>4000</v>
      </c>
      <c r="J275" s="15"/>
      <c r="K275" s="15">
        <f t="shared" si="87"/>
        <v>4000</v>
      </c>
      <c r="L275" s="15"/>
      <c r="M275" s="15">
        <f t="shared" si="88"/>
        <v>4000</v>
      </c>
      <c r="N275" s="15"/>
      <c r="O275" s="15">
        <f t="shared" si="81"/>
        <v>4000</v>
      </c>
      <c r="P275" s="13"/>
      <c r="Q275" s="15">
        <f t="shared" si="82"/>
        <v>4000</v>
      </c>
      <c r="R275" s="15"/>
      <c r="S275" s="15">
        <f t="shared" si="83"/>
        <v>4000</v>
      </c>
      <c r="T275" s="15"/>
      <c r="U275" s="15">
        <f t="shared" si="84"/>
        <v>4000</v>
      </c>
      <c r="V275" s="15"/>
      <c r="W275" s="15">
        <v>5000</v>
      </c>
      <c r="X275" s="15"/>
      <c r="Y275" s="15">
        <f t="shared" si="89"/>
        <v>5000</v>
      </c>
    </row>
    <row r="276" spans="1:25" ht="16.5" customHeight="1">
      <c r="A276" s="17"/>
      <c r="B276" s="29"/>
      <c r="C276" s="12">
        <v>4440</v>
      </c>
      <c r="D276" s="46" t="s">
        <v>50</v>
      </c>
      <c r="E276" s="15">
        <v>93253</v>
      </c>
      <c r="F276" s="15"/>
      <c r="G276" s="15">
        <f t="shared" si="85"/>
        <v>93253</v>
      </c>
      <c r="H276" s="15"/>
      <c r="I276" s="15">
        <f t="shared" si="86"/>
        <v>93253</v>
      </c>
      <c r="J276" s="15"/>
      <c r="K276" s="15">
        <f t="shared" si="87"/>
        <v>93253</v>
      </c>
      <c r="L276" s="15"/>
      <c r="M276" s="15">
        <f t="shared" si="88"/>
        <v>93253</v>
      </c>
      <c r="N276" s="15"/>
      <c r="O276" s="15">
        <f t="shared" si="81"/>
        <v>93253</v>
      </c>
      <c r="P276" s="13"/>
      <c r="Q276" s="15">
        <f t="shared" si="82"/>
        <v>93253</v>
      </c>
      <c r="R276" s="15"/>
      <c r="S276" s="15">
        <f t="shared" si="83"/>
        <v>93253</v>
      </c>
      <c r="T276" s="15"/>
      <c r="U276" s="15">
        <f t="shared" si="84"/>
        <v>93253</v>
      </c>
      <c r="V276" s="15"/>
      <c r="W276" s="15">
        <v>104400</v>
      </c>
      <c r="X276" s="15"/>
      <c r="Y276" s="15">
        <f t="shared" si="89"/>
        <v>104400</v>
      </c>
    </row>
    <row r="277" spans="1:25" ht="18.75" customHeight="1">
      <c r="A277" s="51"/>
      <c r="B277" s="64" t="s">
        <v>158</v>
      </c>
      <c r="C277" s="80"/>
      <c r="D277" s="64"/>
      <c r="E277" s="39" t="e">
        <f>#REF!+#REF!</f>
        <v>#REF!</v>
      </c>
      <c r="F277" s="39"/>
      <c r="G277" s="39" t="e">
        <f>#REF!+#REF!</f>
        <v>#REF!</v>
      </c>
      <c r="H277" s="39" t="e">
        <f>#REF!+#REF!</f>
        <v>#REF!</v>
      </c>
      <c r="I277" s="39" t="e">
        <f>#REF!+#REF!</f>
        <v>#REF!</v>
      </c>
      <c r="J277" s="39" t="e">
        <f>#REF!+#REF!</f>
        <v>#REF!</v>
      </c>
      <c r="K277" s="39" t="e">
        <f>#REF!+#REF!</f>
        <v>#REF!</v>
      </c>
      <c r="L277" s="39" t="e">
        <f>#REF!+#REF!</f>
        <v>#REF!</v>
      </c>
      <c r="M277" s="39" t="e">
        <f>#REF!+#REF!</f>
        <v>#REF!</v>
      </c>
      <c r="N277" s="16"/>
      <c r="O277" s="53" t="e">
        <f t="shared" si="81"/>
        <v>#REF!</v>
      </c>
      <c r="P277" s="14"/>
      <c r="Q277" s="53" t="e">
        <f t="shared" si="82"/>
        <v>#REF!</v>
      </c>
      <c r="R277" s="53">
        <v>47600</v>
      </c>
      <c r="S277" s="53" t="e">
        <f t="shared" si="83"/>
        <v>#REF!</v>
      </c>
      <c r="T277" s="53">
        <v>43000</v>
      </c>
      <c r="U277" s="53" t="e">
        <f>#REF!+#REF!</f>
        <v>#REF!</v>
      </c>
      <c r="V277" s="53">
        <v>0</v>
      </c>
      <c r="W277" s="53">
        <f>SUM(W263:W276)</f>
        <v>2722300</v>
      </c>
      <c r="X277" s="53"/>
      <c r="Y277" s="53">
        <f t="shared" si="89"/>
        <v>2722300</v>
      </c>
    </row>
    <row r="278" spans="1:25" ht="16.5" customHeight="1">
      <c r="A278" s="51"/>
      <c r="B278" s="66" t="s">
        <v>159</v>
      </c>
      <c r="C278" s="72"/>
      <c r="D278" s="66"/>
      <c r="E278" s="50"/>
      <c r="F278" s="50"/>
      <c r="G278" s="50"/>
      <c r="H278" s="50"/>
      <c r="I278" s="50"/>
      <c r="J278" s="50"/>
      <c r="K278" s="50"/>
      <c r="L278" s="50"/>
      <c r="M278" s="50"/>
      <c r="N278" s="49"/>
      <c r="O278" s="49"/>
      <c r="P278" s="48"/>
      <c r="Q278" s="49"/>
      <c r="R278" s="63"/>
      <c r="S278" s="63"/>
      <c r="T278" s="63"/>
      <c r="U278" s="63"/>
      <c r="V278" s="63"/>
      <c r="W278" s="63"/>
      <c r="X278" s="63"/>
      <c r="Y278" s="63"/>
    </row>
    <row r="279" spans="1:25" ht="16.5" customHeight="1">
      <c r="A279" s="51"/>
      <c r="B279" s="64"/>
      <c r="C279" s="128">
        <v>3020</v>
      </c>
      <c r="D279" s="13" t="s">
        <v>88</v>
      </c>
      <c r="E279" s="27"/>
      <c r="F279" s="27"/>
      <c r="G279" s="27"/>
      <c r="H279" s="27"/>
      <c r="I279" s="27"/>
      <c r="J279" s="27"/>
      <c r="K279" s="27"/>
      <c r="L279" s="27"/>
      <c r="M279" s="27"/>
      <c r="N279" s="15"/>
      <c r="O279" s="15"/>
      <c r="P279" s="13"/>
      <c r="Q279" s="15"/>
      <c r="R279" s="141"/>
      <c r="S279" s="141"/>
      <c r="T279" s="141"/>
      <c r="U279" s="141"/>
      <c r="V279" s="141"/>
      <c r="W279" s="28">
        <v>1000</v>
      </c>
      <c r="X279" s="15"/>
      <c r="Y279" s="15">
        <f t="shared" si="89"/>
        <v>1000</v>
      </c>
    </row>
    <row r="280" spans="1:25" ht="16.5" customHeight="1">
      <c r="A280" s="51"/>
      <c r="B280" s="26">
        <v>80123</v>
      </c>
      <c r="C280" s="69">
        <v>4010</v>
      </c>
      <c r="D280" s="118" t="s">
        <v>38</v>
      </c>
      <c r="E280" s="15">
        <v>757430</v>
      </c>
      <c r="F280" s="15"/>
      <c r="G280" s="15">
        <f>E280+F280</f>
        <v>757430</v>
      </c>
      <c r="H280" s="15"/>
      <c r="I280" s="15">
        <f>G280+H280</f>
        <v>757430</v>
      </c>
      <c r="J280" s="15"/>
      <c r="K280" s="15">
        <f>I280+J280</f>
        <v>757430</v>
      </c>
      <c r="L280" s="15"/>
      <c r="M280" s="15">
        <f>K280+L280</f>
        <v>757430</v>
      </c>
      <c r="N280" s="15"/>
      <c r="O280" s="15">
        <f t="shared" si="81"/>
        <v>757430</v>
      </c>
      <c r="P280" s="13"/>
      <c r="Q280" s="15">
        <f aca="true" t="shared" si="90" ref="Q280:Q316">O280+P280</f>
        <v>757430</v>
      </c>
      <c r="R280" s="15"/>
      <c r="S280" s="15">
        <f t="shared" si="83"/>
        <v>757430</v>
      </c>
      <c r="T280" s="15">
        <v>-15000</v>
      </c>
      <c r="U280" s="15">
        <f t="shared" si="84"/>
        <v>742430</v>
      </c>
      <c r="V280" s="15">
        <v>-50000</v>
      </c>
      <c r="W280" s="15">
        <v>716661</v>
      </c>
      <c r="X280" s="15"/>
      <c r="Y280" s="15">
        <f t="shared" si="89"/>
        <v>716661</v>
      </c>
    </row>
    <row r="281" spans="1:25" ht="16.5" customHeight="1">
      <c r="A281" s="51"/>
      <c r="B281" s="119" t="s">
        <v>148</v>
      </c>
      <c r="C281" s="69">
        <v>4040</v>
      </c>
      <c r="D281" s="13" t="s">
        <v>40</v>
      </c>
      <c r="E281" s="15">
        <v>51320</v>
      </c>
      <c r="F281" s="15"/>
      <c r="G281" s="15">
        <f aca="true" t="shared" si="91" ref="G281:G295">E281+F281</f>
        <v>51320</v>
      </c>
      <c r="H281" s="15"/>
      <c r="I281" s="15">
        <f aca="true" t="shared" si="92" ref="I281:I295">G281+H281</f>
        <v>51320</v>
      </c>
      <c r="J281" s="15"/>
      <c r="K281" s="15">
        <f aca="true" t="shared" si="93" ref="K281:K295">I281+J281</f>
        <v>51320</v>
      </c>
      <c r="L281" s="15"/>
      <c r="M281" s="15">
        <f aca="true" t="shared" si="94" ref="M281:M295">K281+L281</f>
        <v>51320</v>
      </c>
      <c r="N281" s="15"/>
      <c r="O281" s="15">
        <f t="shared" si="81"/>
        <v>51320</v>
      </c>
      <c r="P281" s="13"/>
      <c r="Q281" s="15">
        <f t="shared" si="90"/>
        <v>51320</v>
      </c>
      <c r="R281" s="15"/>
      <c r="S281" s="15">
        <f t="shared" si="83"/>
        <v>51320</v>
      </c>
      <c r="T281" s="15"/>
      <c r="U281" s="15">
        <f t="shared" si="84"/>
        <v>51320</v>
      </c>
      <c r="V281" s="15"/>
      <c r="W281" s="15">
        <v>54700</v>
      </c>
      <c r="X281" s="15"/>
      <c r="Y281" s="15">
        <f t="shared" si="89"/>
        <v>54700</v>
      </c>
    </row>
    <row r="282" spans="1:25" ht="16.5" customHeight="1">
      <c r="A282" s="51"/>
      <c r="B282" s="29" t="s">
        <v>160</v>
      </c>
      <c r="C282" s="12">
        <v>4110</v>
      </c>
      <c r="D282" s="118" t="s">
        <v>41</v>
      </c>
      <c r="E282" s="15">
        <v>141200</v>
      </c>
      <c r="F282" s="15"/>
      <c r="G282" s="15">
        <f t="shared" si="91"/>
        <v>141200</v>
      </c>
      <c r="H282" s="15"/>
      <c r="I282" s="15">
        <f t="shared" si="92"/>
        <v>141200</v>
      </c>
      <c r="J282" s="15"/>
      <c r="K282" s="15">
        <f t="shared" si="93"/>
        <v>141200</v>
      </c>
      <c r="L282" s="15"/>
      <c r="M282" s="15">
        <f t="shared" si="94"/>
        <v>141200</v>
      </c>
      <c r="N282" s="15"/>
      <c r="O282" s="15">
        <f t="shared" si="81"/>
        <v>141200</v>
      </c>
      <c r="P282" s="13"/>
      <c r="Q282" s="15">
        <f t="shared" si="90"/>
        <v>141200</v>
      </c>
      <c r="R282" s="15">
        <v>-15000</v>
      </c>
      <c r="S282" s="15">
        <f t="shared" si="83"/>
        <v>126200</v>
      </c>
      <c r="T282" s="15"/>
      <c r="U282" s="15">
        <f t="shared" si="84"/>
        <v>126200</v>
      </c>
      <c r="V282" s="15">
        <v>-5000</v>
      </c>
      <c r="W282" s="15">
        <v>131649</v>
      </c>
      <c r="X282" s="15"/>
      <c r="Y282" s="15">
        <f t="shared" si="89"/>
        <v>131649</v>
      </c>
    </row>
    <row r="283" spans="1:25" ht="16.5" customHeight="1">
      <c r="A283" s="51"/>
      <c r="B283" s="119" t="s">
        <v>145</v>
      </c>
      <c r="C283" s="12">
        <v>4120</v>
      </c>
      <c r="D283" s="115" t="s">
        <v>42</v>
      </c>
      <c r="E283" s="15">
        <v>19300</v>
      </c>
      <c r="F283" s="15"/>
      <c r="G283" s="15">
        <f t="shared" si="91"/>
        <v>19300</v>
      </c>
      <c r="H283" s="15"/>
      <c r="I283" s="15">
        <f t="shared" si="92"/>
        <v>19300</v>
      </c>
      <c r="J283" s="15"/>
      <c r="K283" s="15">
        <f t="shared" si="93"/>
        <v>19300</v>
      </c>
      <c r="L283" s="15"/>
      <c r="M283" s="15">
        <f t="shared" si="94"/>
        <v>19300</v>
      </c>
      <c r="N283" s="15"/>
      <c r="O283" s="15">
        <f t="shared" si="81"/>
        <v>19300</v>
      </c>
      <c r="P283" s="13"/>
      <c r="Q283" s="15">
        <f t="shared" si="90"/>
        <v>19300</v>
      </c>
      <c r="R283" s="15"/>
      <c r="S283" s="15">
        <f t="shared" si="83"/>
        <v>19300</v>
      </c>
      <c r="T283" s="15"/>
      <c r="U283" s="15">
        <f t="shared" si="84"/>
        <v>19300</v>
      </c>
      <c r="V283" s="15"/>
      <c r="W283" s="15">
        <v>17890</v>
      </c>
      <c r="X283" s="15"/>
      <c r="Y283" s="15">
        <f t="shared" si="89"/>
        <v>17890</v>
      </c>
    </row>
    <row r="284" spans="1:25" ht="16.5" customHeight="1">
      <c r="A284" s="51"/>
      <c r="B284" s="119"/>
      <c r="C284" s="12">
        <v>4140</v>
      </c>
      <c r="D284" s="115" t="s">
        <v>154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3"/>
      <c r="Q284" s="15"/>
      <c r="R284" s="15"/>
      <c r="S284" s="15"/>
      <c r="T284" s="15"/>
      <c r="U284" s="15"/>
      <c r="V284" s="15"/>
      <c r="W284" s="15">
        <v>1000</v>
      </c>
      <c r="X284" s="15"/>
      <c r="Y284" s="15">
        <f t="shared" si="89"/>
        <v>1000</v>
      </c>
    </row>
    <row r="285" spans="1:25" ht="16.5" customHeight="1">
      <c r="A285" s="51"/>
      <c r="B285" s="29"/>
      <c r="C285" s="12">
        <v>4170</v>
      </c>
      <c r="D285" s="115" t="s">
        <v>43</v>
      </c>
      <c r="E285" s="15">
        <v>500</v>
      </c>
      <c r="F285" s="15"/>
      <c r="G285" s="15">
        <f t="shared" si="91"/>
        <v>500</v>
      </c>
      <c r="H285" s="15"/>
      <c r="I285" s="15">
        <f t="shared" si="92"/>
        <v>500</v>
      </c>
      <c r="J285" s="15"/>
      <c r="K285" s="15">
        <f t="shared" si="93"/>
        <v>500</v>
      </c>
      <c r="L285" s="15"/>
      <c r="M285" s="15">
        <f t="shared" si="94"/>
        <v>500</v>
      </c>
      <c r="N285" s="15"/>
      <c r="O285" s="15">
        <f t="shared" si="81"/>
        <v>500</v>
      </c>
      <c r="P285" s="13"/>
      <c r="Q285" s="15">
        <f t="shared" si="90"/>
        <v>500</v>
      </c>
      <c r="R285" s="15"/>
      <c r="S285" s="15">
        <f t="shared" si="83"/>
        <v>500</v>
      </c>
      <c r="T285" s="15"/>
      <c r="U285" s="15">
        <f t="shared" si="84"/>
        <v>500</v>
      </c>
      <c r="V285" s="15"/>
      <c r="W285" s="15">
        <v>1000</v>
      </c>
      <c r="X285" s="15"/>
      <c r="Y285" s="15">
        <f t="shared" si="89"/>
        <v>1000</v>
      </c>
    </row>
    <row r="286" spans="1:25" ht="16.5" customHeight="1">
      <c r="A286" s="51"/>
      <c r="B286" s="119"/>
      <c r="C286" s="12">
        <v>4210</v>
      </c>
      <c r="D286" s="46" t="s">
        <v>44</v>
      </c>
      <c r="E286" s="15">
        <v>10000</v>
      </c>
      <c r="F286" s="15"/>
      <c r="G286" s="15">
        <f t="shared" si="91"/>
        <v>10000</v>
      </c>
      <c r="H286" s="15"/>
      <c r="I286" s="15">
        <f t="shared" si="92"/>
        <v>10000</v>
      </c>
      <c r="J286" s="15"/>
      <c r="K286" s="15">
        <f t="shared" si="93"/>
        <v>10000</v>
      </c>
      <c r="L286" s="15"/>
      <c r="M286" s="15">
        <f t="shared" si="94"/>
        <v>10000</v>
      </c>
      <c r="N286" s="15"/>
      <c r="O286" s="15">
        <f t="shared" si="81"/>
        <v>10000</v>
      </c>
      <c r="P286" s="13"/>
      <c r="Q286" s="15">
        <f t="shared" si="90"/>
        <v>10000</v>
      </c>
      <c r="R286" s="15"/>
      <c r="S286" s="15">
        <f t="shared" si="83"/>
        <v>10000</v>
      </c>
      <c r="T286" s="15">
        <v>8000</v>
      </c>
      <c r="U286" s="15">
        <f t="shared" si="84"/>
        <v>18000</v>
      </c>
      <c r="V286" s="15">
        <v>15000</v>
      </c>
      <c r="W286" s="15">
        <v>9300</v>
      </c>
      <c r="X286" s="15"/>
      <c r="Y286" s="15">
        <f t="shared" si="89"/>
        <v>9300</v>
      </c>
    </row>
    <row r="287" spans="1:25" ht="16.5" customHeight="1">
      <c r="A287" s="51"/>
      <c r="B287" s="73"/>
      <c r="C287" s="12">
        <v>4240</v>
      </c>
      <c r="D287" s="46" t="s">
        <v>146</v>
      </c>
      <c r="E287" s="15">
        <v>5000</v>
      </c>
      <c r="F287" s="15"/>
      <c r="G287" s="15">
        <f t="shared" si="91"/>
        <v>5000</v>
      </c>
      <c r="H287" s="15"/>
      <c r="I287" s="15">
        <f t="shared" si="92"/>
        <v>5000</v>
      </c>
      <c r="J287" s="15"/>
      <c r="K287" s="15">
        <f t="shared" si="93"/>
        <v>5000</v>
      </c>
      <c r="L287" s="15"/>
      <c r="M287" s="15">
        <f t="shared" si="94"/>
        <v>5000</v>
      </c>
      <c r="N287" s="15"/>
      <c r="O287" s="15">
        <f t="shared" si="81"/>
        <v>5000</v>
      </c>
      <c r="P287" s="13"/>
      <c r="Q287" s="15">
        <f t="shared" si="90"/>
        <v>5000</v>
      </c>
      <c r="R287" s="15"/>
      <c r="S287" s="15">
        <f t="shared" si="83"/>
        <v>5000</v>
      </c>
      <c r="T287" s="15">
        <v>3000</v>
      </c>
      <c r="U287" s="15">
        <f t="shared" si="84"/>
        <v>8000</v>
      </c>
      <c r="V287" s="15">
        <v>6000</v>
      </c>
      <c r="W287" s="15">
        <v>3000</v>
      </c>
      <c r="X287" s="15"/>
      <c r="Y287" s="15">
        <f t="shared" si="89"/>
        <v>3000</v>
      </c>
    </row>
    <row r="288" spans="1:25" ht="16.5" customHeight="1">
      <c r="A288" s="51"/>
      <c r="B288" s="73"/>
      <c r="C288" s="12">
        <v>4260</v>
      </c>
      <c r="D288" s="46" t="s">
        <v>45</v>
      </c>
      <c r="E288" s="15">
        <v>40000</v>
      </c>
      <c r="F288" s="15"/>
      <c r="G288" s="15">
        <f t="shared" si="91"/>
        <v>40000</v>
      </c>
      <c r="H288" s="15"/>
      <c r="I288" s="15">
        <f t="shared" si="92"/>
        <v>40000</v>
      </c>
      <c r="J288" s="15"/>
      <c r="K288" s="15">
        <f t="shared" si="93"/>
        <v>40000</v>
      </c>
      <c r="L288" s="15"/>
      <c r="M288" s="15">
        <f t="shared" si="94"/>
        <v>40000</v>
      </c>
      <c r="N288" s="15"/>
      <c r="O288" s="15">
        <f t="shared" si="81"/>
        <v>40000</v>
      </c>
      <c r="P288" s="13"/>
      <c r="Q288" s="15">
        <f t="shared" si="90"/>
        <v>40000</v>
      </c>
      <c r="R288" s="15">
        <v>15000</v>
      </c>
      <c r="S288" s="15">
        <f t="shared" si="83"/>
        <v>55000</v>
      </c>
      <c r="T288" s="15">
        <v>15000</v>
      </c>
      <c r="U288" s="15">
        <f t="shared" si="84"/>
        <v>70000</v>
      </c>
      <c r="V288" s="15">
        <v>9000</v>
      </c>
      <c r="W288" s="15">
        <v>50000</v>
      </c>
      <c r="X288" s="15"/>
      <c r="Y288" s="15">
        <f t="shared" si="89"/>
        <v>50000</v>
      </c>
    </row>
    <row r="289" spans="1:25" ht="16.5" customHeight="1">
      <c r="A289" s="51"/>
      <c r="B289" s="73"/>
      <c r="C289" s="30">
        <v>4270</v>
      </c>
      <c r="D289" s="76" t="s">
        <v>46</v>
      </c>
      <c r="E289" s="15">
        <v>10000</v>
      </c>
      <c r="F289" s="15"/>
      <c r="G289" s="15">
        <f t="shared" si="91"/>
        <v>10000</v>
      </c>
      <c r="H289" s="15">
        <v>40000</v>
      </c>
      <c r="I289" s="15">
        <f t="shared" si="92"/>
        <v>50000</v>
      </c>
      <c r="J289" s="15">
        <v>20000</v>
      </c>
      <c r="K289" s="15">
        <f t="shared" si="93"/>
        <v>70000</v>
      </c>
      <c r="L289" s="15"/>
      <c r="M289" s="15">
        <f t="shared" si="94"/>
        <v>70000</v>
      </c>
      <c r="N289" s="15"/>
      <c r="O289" s="15">
        <f t="shared" si="81"/>
        <v>70000</v>
      </c>
      <c r="P289" s="13"/>
      <c r="Q289" s="15">
        <f t="shared" si="90"/>
        <v>70000</v>
      </c>
      <c r="R289" s="15"/>
      <c r="S289" s="15">
        <f t="shared" si="83"/>
        <v>70000</v>
      </c>
      <c r="T289" s="15"/>
      <c r="U289" s="15">
        <f t="shared" si="84"/>
        <v>70000</v>
      </c>
      <c r="V289" s="15">
        <v>25000</v>
      </c>
      <c r="W289" s="15">
        <v>10000</v>
      </c>
      <c r="X289" s="15"/>
      <c r="Y289" s="15">
        <f t="shared" si="89"/>
        <v>10000</v>
      </c>
    </row>
    <row r="290" spans="1:25" ht="16.5" customHeight="1">
      <c r="A290" s="51"/>
      <c r="B290" s="73"/>
      <c r="C290" s="30">
        <v>4280</v>
      </c>
      <c r="D290" s="76" t="s">
        <v>47</v>
      </c>
      <c r="E290" s="15">
        <v>1000</v>
      </c>
      <c r="F290" s="15"/>
      <c r="G290" s="15">
        <f t="shared" si="91"/>
        <v>1000</v>
      </c>
      <c r="H290" s="15"/>
      <c r="I290" s="15">
        <f t="shared" si="92"/>
        <v>1000</v>
      </c>
      <c r="J290" s="15"/>
      <c r="K290" s="15">
        <f t="shared" si="93"/>
        <v>1000</v>
      </c>
      <c r="L290" s="15"/>
      <c r="M290" s="15">
        <f t="shared" si="94"/>
        <v>1000</v>
      </c>
      <c r="N290" s="15"/>
      <c r="O290" s="15">
        <f t="shared" si="81"/>
        <v>1000</v>
      </c>
      <c r="P290" s="13"/>
      <c r="Q290" s="15">
        <f t="shared" si="90"/>
        <v>1000</v>
      </c>
      <c r="R290" s="15"/>
      <c r="S290" s="15">
        <f t="shared" si="83"/>
        <v>1000</v>
      </c>
      <c r="T290" s="15"/>
      <c r="U290" s="15">
        <f t="shared" si="84"/>
        <v>1000</v>
      </c>
      <c r="V290" s="15"/>
      <c r="W290" s="15">
        <v>2000</v>
      </c>
      <c r="X290" s="15"/>
      <c r="Y290" s="15">
        <f t="shared" si="89"/>
        <v>2000</v>
      </c>
    </row>
    <row r="291" spans="1:25" ht="16.5" customHeight="1">
      <c r="A291" s="51"/>
      <c r="B291" s="73"/>
      <c r="C291" s="12">
        <v>4300</v>
      </c>
      <c r="D291" s="46" t="s">
        <v>25</v>
      </c>
      <c r="E291" s="15">
        <v>4500</v>
      </c>
      <c r="F291" s="15"/>
      <c r="G291" s="15">
        <f t="shared" si="91"/>
        <v>4500</v>
      </c>
      <c r="H291" s="15"/>
      <c r="I291" s="15">
        <f t="shared" si="92"/>
        <v>4500</v>
      </c>
      <c r="J291" s="15"/>
      <c r="K291" s="15">
        <f t="shared" si="93"/>
        <v>4500</v>
      </c>
      <c r="L291" s="15"/>
      <c r="M291" s="15">
        <f t="shared" si="94"/>
        <v>4500</v>
      </c>
      <c r="N291" s="15"/>
      <c r="O291" s="15">
        <f t="shared" si="81"/>
        <v>4500</v>
      </c>
      <c r="P291" s="13"/>
      <c r="Q291" s="15">
        <f t="shared" si="90"/>
        <v>4500</v>
      </c>
      <c r="R291" s="15"/>
      <c r="S291" s="15">
        <f t="shared" si="83"/>
        <v>4500</v>
      </c>
      <c r="T291" s="15"/>
      <c r="U291" s="15">
        <f t="shared" si="84"/>
        <v>4500</v>
      </c>
      <c r="V291" s="15"/>
      <c r="W291" s="15">
        <v>7000</v>
      </c>
      <c r="X291" s="15"/>
      <c r="Y291" s="15">
        <f t="shared" si="89"/>
        <v>7000</v>
      </c>
    </row>
    <row r="292" spans="1:25" ht="16.5" customHeight="1">
      <c r="A292" s="51"/>
      <c r="B292" s="73"/>
      <c r="C292" s="12">
        <v>4350</v>
      </c>
      <c r="D292" s="46" t="s">
        <v>270</v>
      </c>
      <c r="E292" s="15">
        <v>500</v>
      </c>
      <c r="F292" s="15"/>
      <c r="G292" s="15">
        <f t="shared" si="91"/>
        <v>500</v>
      </c>
      <c r="H292" s="15"/>
      <c r="I292" s="15">
        <f t="shared" si="92"/>
        <v>500</v>
      </c>
      <c r="J292" s="15"/>
      <c r="K292" s="15">
        <f t="shared" si="93"/>
        <v>500</v>
      </c>
      <c r="L292" s="15"/>
      <c r="M292" s="15">
        <f t="shared" si="94"/>
        <v>500</v>
      </c>
      <c r="N292" s="15"/>
      <c r="O292" s="15">
        <f t="shared" si="81"/>
        <v>500</v>
      </c>
      <c r="P292" s="13"/>
      <c r="Q292" s="15">
        <f t="shared" si="90"/>
        <v>500</v>
      </c>
      <c r="R292" s="15"/>
      <c r="S292" s="15">
        <f t="shared" si="83"/>
        <v>500</v>
      </c>
      <c r="T292" s="15"/>
      <c r="U292" s="15">
        <f t="shared" si="84"/>
        <v>500</v>
      </c>
      <c r="V292" s="15"/>
      <c r="W292" s="15">
        <v>500</v>
      </c>
      <c r="X292" s="15"/>
      <c r="Y292" s="15">
        <f t="shared" si="89"/>
        <v>500</v>
      </c>
    </row>
    <row r="293" spans="1:25" ht="16.5" customHeight="1">
      <c r="A293" s="51"/>
      <c r="B293" s="73"/>
      <c r="C293" s="12">
        <v>4410</v>
      </c>
      <c r="D293" s="46" t="s">
        <v>85</v>
      </c>
      <c r="E293" s="15">
        <v>2000</v>
      </c>
      <c r="F293" s="15"/>
      <c r="G293" s="15">
        <f t="shared" si="91"/>
        <v>2000</v>
      </c>
      <c r="H293" s="15"/>
      <c r="I293" s="15">
        <f t="shared" si="92"/>
        <v>2000</v>
      </c>
      <c r="J293" s="15"/>
      <c r="K293" s="15">
        <f t="shared" si="93"/>
        <v>2000</v>
      </c>
      <c r="L293" s="15"/>
      <c r="M293" s="15">
        <f t="shared" si="94"/>
        <v>2000</v>
      </c>
      <c r="N293" s="15"/>
      <c r="O293" s="15">
        <f t="shared" si="81"/>
        <v>2000</v>
      </c>
      <c r="P293" s="13"/>
      <c r="Q293" s="15">
        <f t="shared" si="90"/>
        <v>2000</v>
      </c>
      <c r="R293" s="15"/>
      <c r="S293" s="15">
        <f t="shared" si="83"/>
        <v>2000</v>
      </c>
      <c r="T293" s="15"/>
      <c r="U293" s="15">
        <f t="shared" si="84"/>
        <v>2000</v>
      </c>
      <c r="V293" s="15"/>
      <c r="W293" s="15">
        <v>1500</v>
      </c>
      <c r="X293" s="15"/>
      <c r="Y293" s="15">
        <f t="shared" si="89"/>
        <v>1500</v>
      </c>
    </row>
    <row r="294" spans="1:25" ht="16.5" customHeight="1">
      <c r="A294" s="51"/>
      <c r="B294" s="73"/>
      <c r="C294" s="12">
        <v>4430</v>
      </c>
      <c r="D294" s="46" t="s">
        <v>49</v>
      </c>
      <c r="E294" s="15">
        <v>3000</v>
      </c>
      <c r="F294" s="15"/>
      <c r="G294" s="15">
        <f t="shared" si="91"/>
        <v>3000</v>
      </c>
      <c r="H294" s="15"/>
      <c r="I294" s="15">
        <f t="shared" si="92"/>
        <v>3000</v>
      </c>
      <c r="J294" s="15"/>
      <c r="K294" s="15">
        <f t="shared" si="93"/>
        <v>3000</v>
      </c>
      <c r="L294" s="15"/>
      <c r="M294" s="15">
        <f t="shared" si="94"/>
        <v>3000</v>
      </c>
      <c r="N294" s="15"/>
      <c r="O294" s="15">
        <f t="shared" si="81"/>
        <v>3000</v>
      </c>
      <c r="P294" s="13"/>
      <c r="Q294" s="15">
        <f t="shared" si="90"/>
        <v>3000</v>
      </c>
      <c r="R294" s="15"/>
      <c r="S294" s="15">
        <f t="shared" si="83"/>
        <v>3000</v>
      </c>
      <c r="T294" s="15"/>
      <c r="U294" s="15">
        <f t="shared" si="84"/>
        <v>3000</v>
      </c>
      <c r="V294" s="15"/>
      <c r="W294" s="15">
        <v>3000</v>
      </c>
      <c r="X294" s="15"/>
      <c r="Y294" s="15">
        <f t="shared" si="89"/>
        <v>3000</v>
      </c>
    </row>
    <row r="295" spans="1:25" ht="16.5" customHeight="1">
      <c r="A295" s="51"/>
      <c r="B295" s="73"/>
      <c r="C295" s="12">
        <v>4440</v>
      </c>
      <c r="D295" s="46" t="s">
        <v>50</v>
      </c>
      <c r="E295" s="15">
        <v>44750</v>
      </c>
      <c r="F295" s="15"/>
      <c r="G295" s="15">
        <f t="shared" si="91"/>
        <v>44750</v>
      </c>
      <c r="H295" s="15"/>
      <c r="I295" s="15">
        <f t="shared" si="92"/>
        <v>44750</v>
      </c>
      <c r="J295" s="15"/>
      <c r="K295" s="15">
        <f t="shared" si="93"/>
        <v>44750</v>
      </c>
      <c r="L295" s="15"/>
      <c r="M295" s="15">
        <f t="shared" si="94"/>
        <v>44750</v>
      </c>
      <c r="N295" s="15"/>
      <c r="O295" s="15">
        <f t="shared" si="81"/>
        <v>44750</v>
      </c>
      <c r="P295" s="13"/>
      <c r="Q295" s="15">
        <f t="shared" si="90"/>
        <v>44750</v>
      </c>
      <c r="R295" s="15"/>
      <c r="S295" s="15">
        <f t="shared" si="83"/>
        <v>44750</v>
      </c>
      <c r="T295" s="15"/>
      <c r="U295" s="15">
        <f t="shared" si="84"/>
        <v>44750</v>
      </c>
      <c r="V295" s="15"/>
      <c r="W295" s="15">
        <v>42800</v>
      </c>
      <c r="X295" s="15"/>
      <c r="Y295" s="15">
        <f t="shared" si="89"/>
        <v>42800</v>
      </c>
    </row>
    <row r="296" spans="1:25" ht="16.5" customHeight="1">
      <c r="A296" s="17"/>
      <c r="B296" s="93"/>
      <c r="C296" s="93"/>
      <c r="D296" s="94"/>
      <c r="E296" s="21">
        <f>SUM(E280:E295)</f>
        <v>1090500</v>
      </c>
      <c r="F296" s="21"/>
      <c r="G296" s="21">
        <f>SUM(G280:G295)</f>
        <v>1090500</v>
      </c>
      <c r="H296" s="21">
        <f>SUM(H280:H295)</f>
        <v>40000</v>
      </c>
      <c r="I296" s="21">
        <f>SUM(I280:I295)</f>
        <v>1130500</v>
      </c>
      <c r="J296" s="21">
        <f>SUM(J280:J295)</f>
        <v>20000</v>
      </c>
      <c r="K296" s="21">
        <f>SUM(K280:K295)</f>
        <v>1150500</v>
      </c>
      <c r="L296" s="21"/>
      <c r="M296" s="21">
        <f>SUM(M280:M295)</f>
        <v>1150500</v>
      </c>
      <c r="N296" s="87"/>
      <c r="O296" s="22">
        <f t="shared" si="81"/>
        <v>1150500</v>
      </c>
      <c r="P296" s="94"/>
      <c r="Q296" s="22">
        <f t="shared" si="90"/>
        <v>1150500</v>
      </c>
      <c r="R296" s="22">
        <v>0</v>
      </c>
      <c r="S296" s="22">
        <f t="shared" si="83"/>
        <v>1150500</v>
      </c>
      <c r="T296" s="22">
        <f>SUM(T280:T295)</f>
        <v>11000</v>
      </c>
      <c r="U296" s="22">
        <f>SUM(U280:U295)</f>
        <v>1161500</v>
      </c>
      <c r="V296" s="22">
        <f>SUM(V280:V295)</f>
        <v>0</v>
      </c>
      <c r="W296" s="22">
        <f>SUM(W279:W295)</f>
        <v>1053000</v>
      </c>
      <c r="X296" s="22"/>
      <c r="Y296" s="22">
        <f t="shared" si="89"/>
        <v>1053000</v>
      </c>
    </row>
    <row r="297" spans="1:25" ht="16.5" customHeight="1">
      <c r="A297" s="91"/>
      <c r="B297" s="12"/>
      <c r="C297" s="12">
        <v>3020</v>
      </c>
      <c r="D297" s="13" t="s">
        <v>88</v>
      </c>
      <c r="E297" s="132"/>
      <c r="F297" s="27"/>
      <c r="G297" s="27"/>
      <c r="H297" s="27"/>
      <c r="I297" s="27"/>
      <c r="J297" s="27"/>
      <c r="K297" s="27"/>
      <c r="L297" s="27"/>
      <c r="M297" s="27"/>
      <c r="N297" s="15"/>
      <c r="O297" s="141"/>
      <c r="P297" s="47"/>
      <c r="Q297" s="141"/>
      <c r="R297" s="141"/>
      <c r="S297" s="141"/>
      <c r="T297" s="141"/>
      <c r="U297" s="141"/>
      <c r="V297" s="141"/>
      <c r="W297" s="28">
        <v>2000</v>
      </c>
      <c r="X297" s="15"/>
      <c r="Y297" s="15">
        <f t="shared" si="89"/>
        <v>2000</v>
      </c>
    </row>
    <row r="298" spans="1:25" ht="16.5" customHeight="1">
      <c r="A298" s="91"/>
      <c r="B298" s="12">
        <v>80130</v>
      </c>
      <c r="C298" s="12">
        <v>4010</v>
      </c>
      <c r="D298" s="118" t="s">
        <v>38</v>
      </c>
      <c r="E298" s="110">
        <v>960797</v>
      </c>
      <c r="F298" s="15"/>
      <c r="G298" s="15">
        <f>E298+F298</f>
        <v>960797</v>
      </c>
      <c r="H298" s="15"/>
      <c r="I298" s="15">
        <f>G298+H298</f>
        <v>960797</v>
      </c>
      <c r="J298" s="15"/>
      <c r="K298" s="15">
        <f>I298+J298</f>
        <v>960797</v>
      </c>
      <c r="L298" s="15"/>
      <c r="M298" s="15">
        <f>K298+L298</f>
        <v>960797</v>
      </c>
      <c r="N298" s="15"/>
      <c r="O298" s="15">
        <f t="shared" si="81"/>
        <v>960797</v>
      </c>
      <c r="P298" s="47"/>
      <c r="Q298" s="15">
        <f t="shared" si="90"/>
        <v>960797</v>
      </c>
      <c r="R298" s="15"/>
      <c r="S298" s="15">
        <f t="shared" si="83"/>
        <v>960797</v>
      </c>
      <c r="T298" s="15"/>
      <c r="U298" s="15">
        <f t="shared" si="84"/>
        <v>960797</v>
      </c>
      <c r="V298" s="15"/>
      <c r="W298" s="15">
        <v>1113750</v>
      </c>
      <c r="X298" s="15"/>
      <c r="Y298" s="15">
        <f t="shared" si="89"/>
        <v>1113750</v>
      </c>
    </row>
    <row r="299" spans="1:25" ht="16.5" customHeight="1">
      <c r="A299" s="91"/>
      <c r="B299" s="115" t="s">
        <v>149</v>
      </c>
      <c r="C299" s="12">
        <v>4040</v>
      </c>
      <c r="D299" s="13" t="s">
        <v>40</v>
      </c>
      <c r="E299" s="110">
        <v>66160</v>
      </c>
      <c r="F299" s="15"/>
      <c r="G299" s="15">
        <f aca="true" t="shared" si="95" ref="G299:G313">E299+F299</f>
        <v>66160</v>
      </c>
      <c r="H299" s="15"/>
      <c r="I299" s="15">
        <f aca="true" t="shared" si="96" ref="I299:I313">G299+H299</f>
        <v>66160</v>
      </c>
      <c r="J299" s="15"/>
      <c r="K299" s="15">
        <f aca="true" t="shared" si="97" ref="K299:K313">I299+J299</f>
        <v>66160</v>
      </c>
      <c r="L299" s="15"/>
      <c r="M299" s="15">
        <f aca="true" t="shared" si="98" ref="M299:M313">K299+L299</f>
        <v>66160</v>
      </c>
      <c r="N299" s="15"/>
      <c r="O299" s="15">
        <f t="shared" si="81"/>
        <v>66160</v>
      </c>
      <c r="P299" s="47"/>
      <c r="Q299" s="15">
        <f t="shared" si="90"/>
        <v>66160</v>
      </c>
      <c r="R299" s="15"/>
      <c r="S299" s="15">
        <f t="shared" si="83"/>
        <v>66160</v>
      </c>
      <c r="T299" s="15"/>
      <c r="U299" s="15">
        <f t="shared" si="84"/>
        <v>66160</v>
      </c>
      <c r="V299" s="15"/>
      <c r="W299" s="15">
        <v>80600</v>
      </c>
      <c r="X299" s="15"/>
      <c r="Y299" s="15">
        <f t="shared" si="89"/>
        <v>80600</v>
      </c>
    </row>
    <row r="300" spans="1:25" ht="16.5" customHeight="1">
      <c r="A300" s="91"/>
      <c r="B300" s="13" t="s">
        <v>160</v>
      </c>
      <c r="C300" s="12">
        <v>4110</v>
      </c>
      <c r="D300" s="118" t="s">
        <v>41</v>
      </c>
      <c r="E300" s="110">
        <v>178900</v>
      </c>
      <c r="F300" s="15">
        <v>640</v>
      </c>
      <c r="G300" s="15">
        <f t="shared" si="95"/>
        <v>179540</v>
      </c>
      <c r="H300" s="15"/>
      <c r="I300" s="15">
        <f t="shared" si="96"/>
        <v>179540</v>
      </c>
      <c r="J300" s="15"/>
      <c r="K300" s="15">
        <f t="shared" si="97"/>
        <v>179540</v>
      </c>
      <c r="L300" s="15"/>
      <c r="M300" s="15">
        <f t="shared" si="98"/>
        <v>179540</v>
      </c>
      <c r="N300" s="15"/>
      <c r="O300" s="15">
        <f t="shared" si="81"/>
        <v>179540</v>
      </c>
      <c r="P300" s="47"/>
      <c r="Q300" s="15">
        <f t="shared" si="90"/>
        <v>179540</v>
      </c>
      <c r="R300" s="15"/>
      <c r="S300" s="15">
        <f t="shared" si="83"/>
        <v>179540</v>
      </c>
      <c r="T300" s="15"/>
      <c r="U300" s="15">
        <f t="shared" si="84"/>
        <v>179540</v>
      </c>
      <c r="V300" s="15"/>
      <c r="W300" s="15">
        <v>214930</v>
      </c>
      <c r="X300" s="15"/>
      <c r="Y300" s="15">
        <f t="shared" si="89"/>
        <v>214930</v>
      </c>
    </row>
    <row r="301" spans="1:25" ht="16.5" customHeight="1">
      <c r="A301" s="91"/>
      <c r="B301" s="115" t="s">
        <v>145</v>
      </c>
      <c r="C301" s="12">
        <v>4120</v>
      </c>
      <c r="D301" s="115" t="s">
        <v>42</v>
      </c>
      <c r="E301" s="84">
        <v>25003</v>
      </c>
      <c r="F301" s="49">
        <v>100</v>
      </c>
      <c r="G301" s="49">
        <f t="shared" si="95"/>
        <v>25103</v>
      </c>
      <c r="H301" s="49"/>
      <c r="I301" s="49">
        <f t="shared" si="96"/>
        <v>25103</v>
      </c>
      <c r="J301" s="49"/>
      <c r="K301" s="49">
        <f t="shared" si="97"/>
        <v>25103</v>
      </c>
      <c r="L301" s="49"/>
      <c r="M301" s="49">
        <f t="shared" si="98"/>
        <v>25103</v>
      </c>
      <c r="N301" s="49"/>
      <c r="O301" s="49">
        <f t="shared" si="81"/>
        <v>25103</v>
      </c>
      <c r="P301" s="117"/>
      <c r="Q301" s="15">
        <f t="shared" si="90"/>
        <v>25103</v>
      </c>
      <c r="R301" s="15"/>
      <c r="S301" s="15">
        <f t="shared" si="83"/>
        <v>25103</v>
      </c>
      <c r="T301" s="15"/>
      <c r="U301" s="15">
        <f t="shared" si="84"/>
        <v>25103</v>
      </c>
      <c r="V301" s="15"/>
      <c r="W301" s="15">
        <v>30720</v>
      </c>
      <c r="X301" s="15"/>
      <c r="Y301" s="15">
        <f t="shared" si="89"/>
        <v>30720</v>
      </c>
    </row>
    <row r="302" spans="1:25" ht="16.5" customHeight="1">
      <c r="A302" s="91"/>
      <c r="B302" s="115"/>
      <c r="C302" s="12">
        <v>4140</v>
      </c>
      <c r="D302" s="115" t="s">
        <v>154</v>
      </c>
      <c r="E302" s="81">
        <v>3500</v>
      </c>
      <c r="F302" s="16"/>
      <c r="G302" s="16">
        <f t="shared" si="95"/>
        <v>3500</v>
      </c>
      <c r="H302" s="16"/>
      <c r="I302" s="16">
        <f t="shared" si="96"/>
        <v>3500</v>
      </c>
      <c r="J302" s="16"/>
      <c r="K302" s="16">
        <f t="shared" si="97"/>
        <v>3500</v>
      </c>
      <c r="L302" s="16"/>
      <c r="M302" s="16">
        <f t="shared" si="98"/>
        <v>3500</v>
      </c>
      <c r="N302" s="16"/>
      <c r="O302" s="16">
        <f t="shared" si="81"/>
        <v>3500</v>
      </c>
      <c r="P302" s="90"/>
      <c r="Q302" s="15">
        <f t="shared" si="90"/>
        <v>3500</v>
      </c>
      <c r="R302" s="15"/>
      <c r="S302" s="15">
        <f t="shared" si="83"/>
        <v>3500</v>
      </c>
      <c r="T302" s="15">
        <v>-2500</v>
      </c>
      <c r="U302" s="15">
        <f t="shared" si="84"/>
        <v>1000</v>
      </c>
      <c r="V302" s="15"/>
      <c r="W302" s="15">
        <v>3000</v>
      </c>
      <c r="X302" s="15"/>
      <c r="Y302" s="15">
        <f t="shared" si="89"/>
        <v>3000</v>
      </c>
    </row>
    <row r="303" spans="1:25" ht="16.5" customHeight="1">
      <c r="A303" s="91"/>
      <c r="B303" s="115"/>
      <c r="C303" s="12">
        <v>4170</v>
      </c>
      <c r="D303" s="115" t="s">
        <v>43</v>
      </c>
      <c r="E303" s="110">
        <v>1000</v>
      </c>
      <c r="F303" s="15">
        <v>3600</v>
      </c>
      <c r="G303" s="15">
        <f t="shared" si="95"/>
        <v>4600</v>
      </c>
      <c r="H303" s="15"/>
      <c r="I303" s="15">
        <f t="shared" si="96"/>
        <v>4600</v>
      </c>
      <c r="J303" s="15"/>
      <c r="K303" s="15">
        <f t="shared" si="97"/>
        <v>4600</v>
      </c>
      <c r="L303" s="15"/>
      <c r="M303" s="15">
        <f t="shared" si="98"/>
        <v>4600</v>
      </c>
      <c r="N303" s="15"/>
      <c r="O303" s="15">
        <f t="shared" si="81"/>
        <v>4600</v>
      </c>
      <c r="P303" s="47"/>
      <c r="Q303" s="15">
        <f t="shared" si="90"/>
        <v>4600</v>
      </c>
      <c r="R303" s="15"/>
      <c r="S303" s="15">
        <f t="shared" si="83"/>
        <v>4600</v>
      </c>
      <c r="T303" s="15"/>
      <c r="U303" s="15">
        <f t="shared" si="84"/>
        <v>4600</v>
      </c>
      <c r="V303" s="15"/>
      <c r="W303" s="15">
        <v>2000</v>
      </c>
      <c r="X303" s="15"/>
      <c r="Y303" s="15">
        <f t="shared" si="89"/>
        <v>2000</v>
      </c>
    </row>
    <row r="304" spans="1:25" ht="16.5" customHeight="1">
      <c r="A304" s="91"/>
      <c r="B304" s="13"/>
      <c r="C304" s="12">
        <v>4210</v>
      </c>
      <c r="D304" s="46" t="s">
        <v>44</v>
      </c>
      <c r="E304" s="110">
        <v>20000</v>
      </c>
      <c r="F304" s="15">
        <v>700</v>
      </c>
      <c r="G304" s="15">
        <f t="shared" si="95"/>
        <v>20700</v>
      </c>
      <c r="H304" s="15"/>
      <c r="I304" s="15">
        <f t="shared" si="96"/>
        <v>20700</v>
      </c>
      <c r="J304" s="15"/>
      <c r="K304" s="15">
        <f t="shared" si="97"/>
        <v>20700</v>
      </c>
      <c r="L304" s="15"/>
      <c r="M304" s="15">
        <f t="shared" si="98"/>
        <v>20700</v>
      </c>
      <c r="N304" s="15"/>
      <c r="O304" s="15">
        <f t="shared" si="81"/>
        <v>20700</v>
      </c>
      <c r="P304" s="47"/>
      <c r="Q304" s="15">
        <f t="shared" si="90"/>
        <v>20700</v>
      </c>
      <c r="R304" s="15"/>
      <c r="S304" s="15">
        <f t="shared" si="83"/>
        <v>20700</v>
      </c>
      <c r="T304" s="15">
        <v>6000</v>
      </c>
      <c r="U304" s="15">
        <f t="shared" si="84"/>
        <v>26700</v>
      </c>
      <c r="V304" s="15"/>
      <c r="W304" s="15">
        <v>19000</v>
      </c>
      <c r="X304" s="15"/>
      <c r="Y304" s="15">
        <f t="shared" si="89"/>
        <v>19000</v>
      </c>
    </row>
    <row r="305" spans="1:25" ht="16.5" customHeight="1">
      <c r="A305" s="17"/>
      <c r="B305" s="29"/>
      <c r="C305" s="12">
        <v>4240</v>
      </c>
      <c r="D305" s="46" t="s">
        <v>146</v>
      </c>
      <c r="E305" s="15">
        <v>5000</v>
      </c>
      <c r="F305" s="15"/>
      <c r="G305" s="15">
        <f t="shared" si="95"/>
        <v>5000</v>
      </c>
      <c r="H305" s="15"/>
      <c r="I305" s="15">
        <f t="shared" si="96"/>
        <v>5000</v>
      </c>
      <c r="J305" s="15"/>
      <c r="K305" s="15">
        <f t="shared" si="97"/>
        <v>5000</v>
      </c>
      <c r="L305" s="15"/>
      <c r="M305" s="15">
        <f t="shared" si="98"/>
        <v>5000</v>
      </c>
      <c r="N305" s="15"/>
      <c r="O305" s="15">
        <f t="shared" si="81"/>
        <v>5000</v>
      </c>
      <c r="P305" s="13"/>
      <c r="Q305" s="15">
        <f t="shared" si="90"/>
        <v>5000</v>
      </c>
      <c r="R305" s="15"/>
      <c r="S305" s="15">
        <f t="shared" si="83"/>
        <v>5000</v>
      </c>
      <c r="T305" s="15">
        <v>39700</v>
      </c>
      <c r="U305" s="15">
        <f t="shared" si="84"/>
        <v>44700</v>
      </c>
      <c r="V305" s="15"/>
      <c r="W305" s="15">
        <v>4000</v>
      </c>
      <c r="X305" s="15"/>
      <c r="Y305" s="15">
        <f t="shared" si="89"/>
        <v>4000</v>
      </c>
    </row>
    <row r="306" spans="1:25" ht="16.5" customHeight="1">
      <c r="A306" s="17"/>
      <c r="B306" s="29"/>
      <c r="C306" s="12">
        <v>4260</v>
      </c>
      <c r="D306" s="46" t="s">
        <v>45</v>
      </c>
      <c r="E306" s="15">
        <v>50000</v>
      </c>
      <c r="F306" s="15"/>
      <c r="G306" s="15">
        <f t="shared" si="95"/>
        <v>50000</v>
      </c>
      <c r="H306" s="15"/>
      <c r="I306" s="15">
        <f t="shared" si="96"/>
        <v>50000</v>
      </c>
      <c r="J306" s="15"/>
      <c r="K306" s="15">
        <f t="shared" si="97"/>
        <v>50000</v>
      </c>
      <c r="L306" s="15"/>
      <c r="M306" s="15">
        <f t="shared" si="98"/>
        <v>50000</v>
      </c>
      <c r="N306" s="15"/>
      <c r="O306" s="15">
        <f t="shared" si="81"/>
        <v>50000</v>
      </c>
      <c r="P306" s="13"/>
      <c r="Q306" s="15">
        <f t="shared" si="90"/>
        <v>50000</v>
      </c>
      <c r="R306" s="15"/>
      <c r="S306" s="15">
        <f t="shared" si="83"/>
        <v>50000</v>
      </c>
      <c r="T306" s="15"/>
      <c r="U306" s="15">
        <f t="shared" si="84"/>
        <v>50000</v>
      </c>
      <c r="V306" s="15"/>
      <c r="W306" s="15">
        <v>60000</v>
      </c>
      <c r="X306" s="15"/>
      <c r="Y306" s="15">
        <f t="shared" si="89"/>
        <v>60000</v>
      </c>
    </row>
    <row r="307" spans="1:25" ht="16.5" customHeight="1">
      <c r="A307" s="17"/>
      <c r="B307" s="29"/>
      <c r="C307" s="30">
        <v>4270</v>
      </c>
      <c r="D307" s="76" t="s">
        <v>46</v>
      </c>
      <c r="E307" s="32">
        <v>40000</v>
      </c>
      <c r="F307" s="32"/>
      <c r="G307" s="15">
        <f t="shared" si="95"/>
        <v>40000</v>
      </c>
      <c r="H307" s="32">
        <v>20000</v>
      </c>
      <c r="I307" s="15">
        <f t="shared" si="96"/>
        <v>60000</v>
      </c>
      <c r="J307" s="32">
        <v>20000</v>
      </c>
      <c r="K307" s="15">
        <f t="shared" si="97"/>
        <v>80000</v>
      </c>
      <c r="L307" s="32"/>
      <c r="M307" s="15">
        <f t="shared" si="98"/>
        <v>80000</v>
      </c>
      <c r="N307" s="15"/>
      <c r="O307" s="15">
        <f t="shared" si="81"/>
        <v>80000</v>
      </c>
      <c r="P307" s="13"/>
      <c r="Q307" s="15">
        <f t="shared" si="90"/>
        <v>80000</v>
      </c>
      <c r="R307" s="15">
        <v>62500</v>
      </c>
      <c r="S307" s="15">
        <f t="shared" si="83"/>
        <v>142500</v>
      </c>
      <c r="T307" s="15"/>
      <c r="U307" s="15">
        <f t="shared" si="84"/>
        <v>142500</v>
      </c>
      <c r="V307" s="15"/>
      <c r="W307" s="15">
        <v>15000</v>
      </c>
      <c r="X307" s="15"/>
      <c r="Y307" s="15">
        <f t="shared" si="89"/>
        <v>15000</v>
      </c>
    </row>
    <row r="308" spans="1:25" ht="16.5" customHeight="1">
      <c r="A308" s="17"/>
      <c r="B308" s="29"/>
      <c r="C308" s="30">
        <v>4280</v>
      </c>
      <c r="D308" s="76" t="s">
        <v>47</v>
      </c>
      <c r="E308" s="32">
        <v>4000</v>
      </c>
      <c r="F308" s="32"/>
      <c r="G308" s="15">
        <f t="shared" si="95"/>
        <v>4000</v>
      </c>
      <c r="H308" s="32"/>
      <c r="I308" s="15">
        <f t="shared" si="96"/>
        <v>4000</v>
      </c>
      <c r="J308" s="32"/>
      <c r="K308" s="15">
        <f t="shared" si="97"/>
        <v>4000</v>
      </c>
      <c r="L308" s="32"/>
      <c r="M308" s="15">
        <f t="shared" si="98"/>
        <v>4000</v>
      </c>
      <c r="N308" s="15"/>
      <c r="O308" s="15">
        <f t="shared" si="81"/>
        <v>4000</v>
      </c>
      <c r="P308" s="13"/>
      <c r="Q308" s="15">
        <f t="shared" si="90"/>
        <v>4000</v>
      </c>
      <c r="R308" s="15"/>
      <c r="S308" s="15">
        <f t="shared" si="83"/>
        <v>4000</v>
      </c>
      <c r="T308" s="15">
        <v>-2000</v>
      </c>
      <c r="U308" s="15">
        <f t="shared" si="84"/>
        <v>2000</v>
      </c>
      <c r="V308" s="15"/>
      <c r="W308" s="15">
        <v>3000</v>
      </c>
      <c r="X308" s="15"/>
      <c r="Y308" s="15">
        <f t="shared" si="89"/>
        <v>3000</v>
      </c>
    </row>
    <row r="309" spans="1:25" ht="16.5" customHeight="1">
      <c r="A309" s="91"/>
      <c r="B309" s="13"/>
      <c r="C309" s="12">
        <v>4300</v>
      </c>
      <c r="D309" s="46" t="s">
        <v>25</v>
      </c>
      <c r="E309" s="15">
        <v>19000</v>
      </c>
      <c r="F309" s="15"/>
      <c r="G309" s="15">
        <f t="shared" si="95"/>
        <v>19000</v>
      </c>
      <c r="H309" s="15"/>
      <c r="I309" s="15">
        <f t="shared" si="96"/>
        <v>19000</v>
      </c>
      <c r="J309" s="15"/>
      <c r="K309" s="15">
        <f t="shared" si="97"/>
        <v>19000</v>
      </c>
      <c r="L309" s="15"/>
      <c r="M309" s="15">
        <f t="shared" si="98"/>
        <v>19000</v>
      </c>
      <c r="N309" s="15"/>
      <c r="O309" s="15">
        <f t="shared" si="81"/>
        <v>19000</v>
      </c>
      <c r="P309" s="13"/>
      <c r="Q309" s="15">
        <f t="shared" si="90"/>
        <v>19000</v>
      </c>
      <c r="R309" s="15"/>
      <c r="S309" s="15">
        <f t="shared" si="83"/>
        <v>19000</v>
      </c>
      <c r="T309" s="15">
        <v>5500</v>
      </c>
      <c r="U309" s="15">
        <f t="shared" si="84"/>
        <v>24500</v>
      </c>
      <c r="V309" s="15"/>
      <c r="W309" s="15">
        <v>22000</v>
      </c>
      <c r="X309" s="15"/>
      <c r="Y309" s="15">
        <f t="shared" si="89"/>
        <v>22000</v>
      </c>
    </row>
    <row r="310" spans="1:25" ht="16.5" customHeight="1">
      <c r="A310" s="91"/>
      <c r="B310" s="13"/>
      <c r="C310" s="12">
        <v>4350</v>
      </c>
      <c r="D310" s="46" t="s">
        <v>270</v>
      </c>
      <c r="E310" s="15">
        <v>1000</v>
      </c>
      <c r="F310" s="15"/>
      <c r="G310" s="15">
        <f t="shared" si="95"/>
        <v>1000</v>
      </c>
      <c r="H310" s="15"/>
      <c r="I310" s="15">
        <f t="shared" si="96"/>
        <v>1000</v>
      </c>
      <c r="J310" s="15"/>
      <c r="K310" s="15">
        <f t="shared" si="97"/>
        <v>1000</v>
      </c>
      <c r="L310" s="15"/>
      <c r="M310" s="15">
        <f t="shared" si="98"/>
        <v>1000</v>
      </c>
      <c r="N310" s="15"/>
      <c r="O310" s="15">
        <f t="shared" si="81"/>
        <v>1000</v>
      </c>
      <c r="P310" s="13"/>
      <c r="Q310" s="15">
        <f t="shared" si="90"/>
        <v>1000</v>
      </c>
      <c r="R310" s="15"/>
      <c r="S310" s="15">
        <f t="shared" si="83"/>
        <v>1000</v>
      </c>
      <c r="T310" s="15"/>
      <c r="U310" s="15">
        <f t="shared" si="84"/>
        <v>1000</v>
      </c>
      <c r="V310" s="15"/>
      <c r="W310" s="15">
        <v>500</v>
      </c>
      <c r="X310" s="15"/>
      <c r="Y310" s="15">
        <f t="shared" si="89"/>
        <v>500</v>
      </c>
    </row>
    <row r="311" spans="1:25" ht="16.5" customHeight="1">
      <c r="A311" s="91"/>
      <c r="B311" s="13"/>
      <c r="C311" s="12">
        <v>4410</v>
      </c>
      <c r="D311" s="46" t="s">
        <v>85</v>
      </c>
      <c r="E311" s="15">
        <v>2000</v>
      </c>
      <c r="F311" s="15"/>
      <c r="G311" s="15">
        <f t="shared" si="95"/>
        <v>2000</v>
      </c>
      <c r="H311" s="15"/>
      <c r="I311" s="15">
        <f t="shared" si="96"/>
        <v>2000</v>
      </c>
      <c r="J311" s="15"/>
      <c r="K311" s="15">
        <f t="shared" si="97"/>
        <v>2000</v>
      </c>
      <c r="L311" s="15"/>
      <c r="M311" s="15">
        <f t="shared" si="98"/>
        <v>2000</v>
      </c>
      <c r="N311" s="15"/>
      <c r="O311" s="15">
        <f t="shared" si="81"/>
        <v>2000</v>
      </c>
      <c r="P311" s="13"/>
      <c r="Q311" s="15">
        <f t="shared" si="90"/>
        <v>2000</v>
      </c>
      <c r="R311" s="15"/>
      <c r="S311" s="15">
        <f t="shared" si="83"/>
        <v>2000</v>
      </c>
      <c r="T311" s="15"/>
      <c r="U311" s="15">
        <f t="shared" si="84"/>
        <v>2000</v>
      </c>
      <c r="V311" s="15"/>
      <c r="W311" s="15">
        <v>1500</v>
      </c>
      <c r="X311" s="15"/>
      <c r="Y311" s="15">
        <f t="shared" si="89"/>
        <v>1500</v>
      </c>
    </row>
    <row r="312" spans="1:25" ht="16.5" customHeight="1">
      <c r="A312" s="17"/>
      <c r="B312" s="29"/>
      <c r="C312" s="12">
        <v>4430</v>
      </c>
      <c r="D312" s="46" t="s">
        <v>49</v>
      </c>
      <c r="E312" s="15">
        <v>3000</v>
      </c>
      <c r="F312" s="15"/>
      <c r="G312" s="15">
        <f t="shared" si="95"/>
        <v>3000</v>
      </c>
      <c r="H312" s="15"/>
      <c r="I312" s="15">
        <f t="shared" si="96"/>
        <v>3000</v>
      </c>
      <c r="J312" s="15"/>
      <c r="K312" s="15">
        <f t="shared" si="97"/>
        <v>3000</v>
      </c>
      <c r="L312" s="15"/>
      <c r="M312" s="15">
        <f t="shared" si="98"/>
        <v>3000</v>
      </c>
      <c r="N312" s="15"/>
      <c r="O312" s="15">
        <f t="shared" si="81"/>
        <v>3000</v>
      </c>
      <c r="P312" s="13"/>
      <c r="Q312" s="15">
        <f t="shared" si="90"/>
        <v>3000</v>
      </c>
      <c r="R312" s="15"/>
      <c r="S312" s="15">
        <f t="shared" si="83"/>
        <v>3000</v>
      </c>
      <c r="T312" s="15"/>
      <c r="U312" s="15">
        <f t="shared" si="84"/>
        <v>3000</v>
      </c>
      <c r="V312" s="15"/>
      <c r="W312" s="15">
        <v>4000</v>
      </c>
      <c r="X312" s="15"/>
      <c r="Y312" s="15">
        <f t="shared" si="89"/>
        <v>4000</v>
      </c>
    </row>
    <row r="313" spans="1:25" ht="16.5" customHeight="1">
      <c r="A313" s="17"/>
      <c r="B313" s="29"/>
      <c r="C313" s="12">
        <v>4440</v>
      </c>
      <c r="D313" s="46" t="s">
        <v>50</v>
      </c>
      <c r="E313" s="15">
        <v>55140</v>
      </c>
      <c r="F313" s="15"/>
      <c r="G313" s="15">
        <f t="shared" si="95"/>
        <v>55140</v>
      </c>
      <c r="H313" s="15"/>
      <c r="I313" s="15">
        <f t="shared" si="96"/>
        <v>55140</v>
      </c>
      <c r="J313" s="15"/>
      <c r="K313" s="15">
        <f t="shared" si="97"/>
        <v>55140</v>
      </c>
      <c r="L313" s="15"/>
      <c r="M313" s="15">
        <f t="shared" si="98"/>
        <v>55140</v>
      </c>
      <c r="N313" s="15"/>
      <c r="O313" s="15">
        <f t="shared" si="81"/>
        <v>55140</v>
      </c>
      <c r="P313" s="13"/>
      <c r="Q313" s="15">
        <f t="shared" si="90"/>
        <v>55140</v>
      </c>
      <c r="R313" s="15"/>
      <c r="S313" s="15">
        <f t="shared" si="83"/>
        <v>55140</v>
      </c>
      <c r="T313" s="15"/>
      <c r="U313" s="15">
        <f t="shared" si="84"/>
        <v>55140</v>
      </c>
      <c r="V313" s="15"/>
      <c r="W313" s="15">
        <v>70000</v>
      </c>
      <c r="X313" s="15"/>
      <c r="Y313" s="15">
        <f t="shared" si="89"/>
        <v>70000</v>
      </c>
    </row>
    <row r="314" spans="1:25" ht="16.5" customHeight="1">
      <c r="A314" s="17"/>
      <c r="B314" s="29"/>
      <c r="C314" s="12">
        <v>4510</v>
      </c>
      <c r="D314" s="46" t="s">
        <v>115</v>
      </c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3"/>
      <c r="Q314" s="15"/>
      <c r="R314" s="15"/>
      <c r="S314" s="15"/>
      <c r="T314" s="15"/>
      <c r="U314" s="15"/>
      <c r="V314" s="15"/>
      <c r="W314" s="15">
        <v>1000</v>
      </c>
      <c r="X314" s="15"/>
      <c r="Y314" s="15">
        <f t="shared" si="89"/>
        <v>1000</v>
      </c>
    </row>
    <row r="315" spans="1:25" ht="16.5" customHeight="1">
      <c r="A315" s="17"/>
      <c r="B315" s="94"/>
      <c r="C315" s="93"/>
      <c r="D315" s="97"/>
      <c r="E315" s="27">
        <f aca="true" t="shared" si="99" ref="E315:K315">SUM(E298:E313)</f>
        <v>1434500</v>
      </c>
      <c r="F315" s="27">
        <f t="shared" si="99"/>
        <v>5040</v>
      </c>
      <c r="G315" s="21">
        <f t="shared" si="99"/>
        <v>1439540</v>
      </c>
      <c r="H315" s="27">
        <f t="shared" si="99"/>
        <v>20000</v>
      </c>
      <c r="I315" s="21">
        <f t="shared" si="99"/>
        <v>1459540</v>
      </c>
      <c r="J315" s="27">
        <f t="shared" si="99"/>
        <v>20000</v>
      </c>
      <c r="K315" s="21">
        <f t="shared" si="99"/>
        <v>1479540</v>
      </c>
      <c r="L315" s="27"/>
      <c r="M315" s="21">
        <f>SUM(M298:M313)</f>
        <v>1479540</v>
      </c>
      <c r="N315" s="87"/>
      <c r="O315" s="22">
        <f t="shared" si="81"/>
        <v>1479540</v>
      </c>
      <c r="P315" s="94"/>
      <c r="Q315" s="22">
        <f t="shared" si="90"/>
        <v>1479540</v>
      </c>
      <c r="R315" s="22">
        <f>SUM(R298:R313)</f>
        <v>62500</v>
      </c>
      <c r="S315" s="22">
        <f t="shared" si="83"/>
        <v>1542040</v>
      </c>
      <c r="T315" s="22">
        <f>SUM(T298:T313)</f>
        <v>46700</v>
      </c>
      <c r="U315" s="22">
        <f>SUM(U298:U313)</f>
        <v>1588740</v>
      </c>
      <c r="V315" s="22"/>
      <c r="W315" s="22">
        <f>SUM(W297:W314)</f>
        <v>1647000</v>
      </c>
      <c r="X315" s="22"/>
      <c r="Y315" s="22">
        <f t="shared" si="89"/>
        <v>1647000</v>
      </c>
    </row>
    <row r="316" spans="1:25" ht="18" customHeight="1">
      <c r="A316" s="51"/>
      <c r="B316" s="79" t="s">
        <v>161</v>
      </c>
      <c r="C316" s="80"/>
      <c r="D316" s="64"/>
      <c r="E316" s="39">
        <f aca="true" t="shared" si="100" ref="E316:M316">E315+E296</f>
        <v>2525000</v>
      </c>
      <c r="F316" s="39">
        <f t="shared" si="100"/>
        <v>5040</v>
      </c>
      <c r="G316" s="39">
        <f t="shared" si="100"/>
        <v>2530040</v>
      </c>
      <c r="H316" s="39">
        <f t="shared" si="100"/>
        <v>60000</v>
      </c>
      <c r="I316" s="39">
        <f t="shared" si="100"/>
        <v>2590040</v>
      </c>
      <c r="J316" s="39">
        <f t="shared" si="100"/>
        <v>40000</v>
      </c>
      <c r="K316" s="39">
        <f t="shared" si="100"/>
        <v>2630040</v>
      </c>
      <c r="L316" s="39">
        <f t="shared" si="100"/>
        <v>0</v>
      </c>
      <c r="M316" s="39">
        <f t="shared" si="100"/>
        <v>2630040</v>
      </c>
      <c r="N316" s="16"/>
      <c r="O316" s="53">
        <f t="shared" si="81"/>
        <v>2630040</v>
      </c>
      <c r="P316" s="14"/>
      <c r="Q316" s="53">
        <f t="shared" si="90"/>
        <v>2630040</v>
      </c>
      <c r="R316" s="53">
        <v>62500</v>
      </c>
      <c r="S316" s="53">
        <f t="shared" si="83"/>
        <v>2692540</v>
      </c>
      <c r="T316" s="53">
        <f>T315+T296</f>
        <v>57700</v>
      </c>
      <c r="U316" s="53">
        <f>U315+U296</f>
        <v>2750240</v>
      </c>
      <c r="V316" s="53">
        <v>0</v>
      </c>
      <c r="W316" s="53">
        <f>W315+W296</f>
        <v>2700000</v>
      </c>
      <c r="X316" s="53"/>
      <c r="Y316" s="53">
        <f t="shared" si="89"/>
        <v>2700000</v>
      </c>
    </row>
    <row r="317" spans="1:25" ht="16.5" customHeight="1">
      <c r="A317" s="51"/>
      <c r="B317" s="107" t="s">
        <v>162</v>
      </c>
      <c r="C317" s="72"/>
      <c r="D317" s="66"/>
      <c r="E317" s="50"/>
      <c r="F317" s="50"/>
      <c r="G317" s="50"/>
      <c r="H317" s="50"/>
      <c r="I317" s="50"/>
      <c r="J317" s="50"/>
      <c r="K317" s="50"/>
      <c r="L317" s="50"/>
      <c r="M317" s="50"/>
      <c r="N317" s="49"/>
      <c r="O317" s="49"/>
      <c r="P317" s="48"/>
      <c r="Q317" s="49"/>
      <c r="R317" s="63"/>
      <c r="S317" s="63"/>
      <c r="T317" s="63"/>
      <c r="U317" s="63"/>
      <c r="V317" s="63"/>
      <c r="W317" s="63"/>
      <c r="X317" s="63"/>
      <c r="Y317" s="63"/>
    </row>
    <row r="318" spans="1:25" ht="16.5" customHeight="1">
      <c r="A318" s="51"/>
      <c r="B318" s="68">
        <v>80130</v>
      </c>
      <c r="C318" s="80"/>
      <c r="D318" s="79"/>
      <c r="E318" s="14"/>
      <c r="F318" s="14"/>
      <c r="G318" s="14"/>
      <c r="H318" s="14"/>
      <c r="I318" s="14"/>
      <c r="J318" s="14"/>
      <c r="K318" s="14"/>
      <c r="L318" s="14"/>
      <c r="M318" s="14"/>
      <c r="N318" s="16"/>
      <c r="O318" s="16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6.5" customHeight="1">
      <c r="A319" s="51"/>
      <c r="B319" s="36" t="s">
        <v>163</v>
      </c>
      <c r="C319" s="12">
        <v>2540</v>
      </c>
      <c r="D319" s="13" t="s">
        <v>134</v>
      </c>
      <c r="E319" s="15">
        <v>275037</v>
      </c>
      <c r="F319" s="15"/>
      <c r="G319" s="15">
        <f>E319+F319</f>
        <v>275037</v>
      </c>
      <c r="H319" s="15"/>
      <c r="I319" s="15">
        <f>G319+H319</f>
        <v>275037</v>
      </c>
      <c r="J319" s="15"/>
      <c r="K319" s="15">
        <f>I319+J319</f>
        <v>275037</v>
      </c>
      <c r="L319" s="15"/>
      <c r="M319" s="15">
        <f>K319+L319</f>
        <v>275037</v>
      </c>
      <c r="N319" s="15"/>
      <c r="O319" s="15">
        <f aca="true" t="shared" si="101" ref="O319:O382">M319+N319</f>
        <v>275037</v>
      </c>
      <c r="P319" s="15">
        <v>-35600</v>
      </c>
      <c r="Q319" s="15">
        <f>O319+P319</f>
        <v>239437</v>
      </c>
      <c r="R319" s="15"/>
      <c r="S319" s="15">
        <f aca="true" t="shared" si="102" ref="S319:S382">Q319+R319</f>
        <v>239437</v>
      </c>
      <c r="T319" s="15"/>
      <c r="U319" s="15">
        <f aca="true" t="shared" si="103" ref="U319:U382">S319+T319</f>
        <v>239437</v>
      </c>
      <c r="V319" s="15">
        <v>-12473</v>
      </c>
      <c r="W319" s="15">
        <v>206000</v>
      </c>
      <c r="X319" s="15"/>
      <c r="Y319" s="15">
        <f t="shared" si="89"/>
        <v>206000</v>
      </c>
    </row>
    <row r="320" spans="1:25" ht="16.5" customHeight="1">
      <c r="A320" s="51"/>
      <c r="B320" s="36" t="s">
        <v>164</v>
      </c>
      <c r="C320" s="71"/>
      <c r="D320" s="13" t="s">
        <v>137</v>
      </c>
      <c r="E320" s="13"/>
      <c r="F320" s="13"/>
      <c r="G320" s="13"/>
      <c r="H320" s="13"/>
      <c r="I320" s="13"/>
      <c r="J320" s="13"/>
      <c r="K320" s="13"/>
      <c r="L320" s="13"/>
      <c r="M320" s="13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6.5" customHeight="1">
      <c r="A321" s="51"/>
      <c r="B321" s="36" t="s">
        <v>138</v>
      </c>
      <c r="C321" s="71"/>
      <c r="D321" s="73"/>
      <c r="E321" s="13"/>
      <c r="F321" s="13"/>
      <c r="G321" s="13"/>
      <c r="H321" s="13"/>
      <c r="I321" s="13"/>
      <c r="J321" s="13"/>
      <c r="K321" s="13"/>
      <c r="L321" s="13"/>
      <c r="M321" s="13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16.5" customHeight="1">
      <c r="A322" s="51"/>
      <c r="B322" s="120" t="s">
        <v>165</v>
      </c>
      <c r="C322" s="20"/>
      <c r="D322" s="19"/>
      <c r="E322" s="21">
        <f>E319</f>
        <v>275037</v>
      </c>
      <c r="F322" s="21"/>
      <c r="G322" s="39">
        <f>G319</f>
        <v>275037</v>
      </c>
      <c r="H322" s="21"/>
      <c r="I322" s="39">
        <f>I319</f>
        <v>275037</v>
      </c>
      <c r="J322" s="21"/>
      <c r="K322" s="39">
        <f>K319</f>
        <v>275037</v>
      </c>
      <c r="L322" s="21"/>
      <c r="M322" s="39">
        <f>M319</f>
        <v>275037</v>
      </c>
      <c r="N322" s="87"/>
      <c r="O322" s="22">
        <f t="shared" si="101"/>
        <v>275037</v>
      </c>
      <c r="P322" s="22">
        <f>SUM(P318:P321)</f>
        <v>-35600</v>
      </c>
      <c r="Q322" s="22">
        <f>O322+P322</f>
        <v>239437</v>
      </c>
      <c r="R322" s="22"/>
      <c r="S322" s="22">
        <f t="shared" si="102"/>
        <v>239437</v>
      </c>
      <c r="T322" s="22"/>
      <c r="U322" s="22">
        <f t="shared" si="103"/>
        <v>239437</v>
      </c>
      <c r="V322" s="22">
        <f>SUM(V318:V321)</f>
        <v>-12473</v>
      </c>
      <c r="W322" s="22">
        <f>SUM(W318:W321)</f>
        <v>206000</v>
      </c>
      <c r="X322" s="22"/>
      <c r="Y322" s="22">
        <f t="shared" si="89"/>
        <v>206000</v>
      </c>
    </row>
    <row r="323" spans="1:25" ht="16.5" customHeight="1">
      <c r="A323" s="17"/>
      <c r="B323" s="68">
        <v>80140</v>
      </c>
      <c r="C323" s="59">
        <v>4010</v>
      </c>
      <c r="D323" s="121" t="s">
        <v>38</v>
      </c>
      <c r="E323" s="16">
        <v>440126</v>
      </c>
      <c r="F323" s="43"/>
      <c r="G323" s="16">
        <f>E323+F323</f>
        <v>440126</v>
      </c>
      <c r="H323" s="43"/>
      <c r="I323" s="16">
        <f>G323+H323</f>
        <v>440126</v>
      </c>
      <c r="J323" s="16"/>
      <c r="K323" s="16">
        <f>I323+J323</f>
        <v>440126</v>
      </c>
      <c r="L323" s="16"/>
      <c r="M323" s="16">
        <f>K323+L323</f>
        <v>440126</v>
      </c>
      <c r="N323" s="15"/>
      <c r="O323" s="15">
        <f t="shared" si="101"/>
        <v>440126</v>
      </c>
      <c r="P323" s="15"/>
      <c r="Q323" s="15">
        <f>O323+P323</f>
        <v>440126</v>
      </c>
      <c r="R323" s="15">
        <v>-7557</v>
      </c>
      <c r="S323" s="15">
        <f t="shared" si="102"/>
        <v>432569</v>
      </c>
      <c r="T323" s="15">
        <v>-9682</v>
      </c>
      <c r="U323" s="15">
        <f t="shared" si="103"/>
        <v>422887</v>
      </c>
      <c r="V323" s="15">
        <v>453</v>
      </c>
      <c r="W323" s="15">
        <v>491603</v>
      </c>
      <c r="X323" s="15"/>
      <c r="Y323" s="15">
        <f t="shared" si="89"/>
        <v>491603</v>
      </c>
    </row>
    <row r="324" spans="1:25" ht="16.5" customHeight="1">
      <c r="A324" s="17"/>
      <c r="B324" s="122" t="s">
        <v>166</v>
      </c>
      <c r="C324" s="12">
        <v>4040</v>
      </c>
      <c r="D324" s="29" t="s">
        <v>40</v>
      </c>
      <c r="E324" s="15">
        <v>27874</v>
      </c>
      <c r="F324" s="45"/>
      <c r="G324" s="15">
        <f aca="true" t="shared" si="104" ref="G324:G331">E324+F324</f>
        <v>27874</v>
      </c>
      <c r="H324" s="45"/>
      <c r="I324" s="15">
        <f aca="true" t="shared" si="105" ref="I324:I331">G324+H324</f>
        <v>27874</v>
      </c>
      <c r="J324" s="15"/>
      <c r="K324" s="15">
        <f aca="true" t="shared" si="106" ref="K324:K331">I324+J324</f>
        <v>27874</v>
      </c>
      <c r="L324" s="15"/>
      <c r="M324" s="15">
        <f aca="true" t="shared" si="107" ref="M324:M331">K324+L324</f>
        <v>27874</v>
      </c>
      <c r="N324" s="15"/>
      <c r="O324" s="15">
        <f t="shared" si="101"/>
        <v>27874</v>
      </c>
      <c r="P324" s="13"/>
      <c r="Q324" s="15">
        <f>O324+P324</f>
        <v>27874</v>
      </c>
      <c r="R324" s="15"/>
      <c r="S324" s="15">
        <f t="shared" si="102"/>
        <v>27874</v>
      </c>
      <c r="T324" s="15"/>
      <c r="U324" s="15">
        <f t="shared" si="103"/>
        <v>27874</v>
      </c>
      <c r="V324" s="15"/>
      <c r="W324" s="15">
        <v>34201</v>
      </c>
      <c r="X324" s="15"/>
      <c r="Y324" s="15">
        <f t="shared" si="89"/>
        <v>34201</v>
      </c>
    </row>
    <row r="325" spans="1:25" ht="16.5" customHeight="1">
      <c r="A325" s="17"/>
      <c r="B325" s="78" t="s">
        <v>167</v>
      </c>
      <c r="C325" s="12">
        <v>4110</v>
      </c>
      <c r="D325" s="29" t="s">
        <v>41</v>
      </c>
      <c r="E325" s="15">
        <v>76000</v>
      </c>
      <c r="F325" s="45"/>
      <c r="G325" s="15">
        <f t="shared" si="104"/>
        <v>76000</v>
      </c>
      <c r="H325" s="45"/>
      <c r="I325" s="15">
        <f t="shared" si="105"/>
        <v>76000</v>
      </c>
      <c r="J325" s="15"/>
      <c r="K325" s="15">
        <f t="shared" si="106"/>
        <v>76000</v>
      </c>
      <c r="L325" s="15"/>
      <c r="M325" s="15">
        <f t="shared" si="107"/>
        <v>76000</v>
      </c>
      <c r="N325" s="15"/>
      <c r="O325" s="15">
        <f t="shared" si="101"/>
        <v>76000</v>
      </c>
      <c r="P325" s="13"/>
      <c r="Q325" s="15">
        <f>O325+P325</f>
        <v>76000</v>
      </c>
      <c r="R325" s="15">
        <v>990</v>
      </c>
      <c r="S325" s="15">
        <f t="shared" si="102"/>
        <v>76990</v>
      </c>
      <c r="T325" s="15">
        <v>-218</v>
      </c>
      <c r="U325" s="15">
        <f t="shared" si="103"/>
        <v>76772</v>
      </c>
      <c r="V325" s="15"/>
      <c r="W325" s="15">
        <v>90250</v>
      </c>
      <c r="X325" s="15"/>
      <c r="Y325" s="15">
        <f t="shared" si="89"/>
        <v>90250</v>
      </c>
    </row>
    <row r="326" spans="1:25" ht="16.5" customHeight="1">
      <c r="A326" s="17"/>
      <c r="B326" s="36" t="s">
        <v>145</v>
      </c>
      <c r="C326" s="12">
        <v>4120</v>
      </c>
      <c r="D326" s="65" t="s">
        <v>42</v>
      </c>
      <c r="E326" s="15">
        <v>11000</v>
      </c>
      <c r="F326" s="45"/>
      <c r="G326" s="15">
        <f t="shared" si="104"/>
        <v>11000</v>
      </c>
      <c r="H326" s="45"/>
      <c r="I326" s="15">
        <f t="shared" si="105"/>
        <v>11000</v>
      </c>
      <c r="J326" s="15"/>
      <c r="K326" s="15">
        <f t="shared" si="106"/>
        <v>11000</v>
      </c>
      <c r="L326" s="15"/>
      <c r="M326" s="15">
        <f t="shared" si="107"/>
        <v>11000</v>
      </c>
      <c r="N326" s="15"/>
      <c r="O326" s="15">
        <f t="shared" si="101"/>
        <v>11000</v>
      </c>
      <c r="P326" s="13"/>
      <c r="Q326" s="15">
        <f>O326+P326</f>
        <v>11000</v>
      </c>
      <c r="R326" s="15">
        <v>-463</v>
      </c>
      <c r="S326" s="15">
        <f t="shared" si="102"/>
        <v>10537</v>
      </c>
      <c r="T326" s="15">
        <v>-30</v>
      </c>
      <c r="U326" s="15">
        <f t="shared" si="103"/>
        <v>10507</v>
      </c>
      <c r="V326" s="15"/>
      <c r="W326" s="15">
        <v>12290</v>
      </c>
      <c r="X326" s="15"/>
      <c r="Y326" s="15">
        <f t="shared" si="89"/>
        <v>12290</v>
      </c>
    </row>
    <row r="327" spans="1:25" ht="16.5" customHeight="1">
      <c r="A327" s="17"/>
      <c r="B327" s="78" t="s">
        <v>168</v>
      </c>
      <c r="C327" s="12">
        <v>4210</v>
      </c>
      <c r="D327" s="65" t="s">
        <v>44</v>
      </c>
      <c r="E327" s="15">
        <v>9874</v>
      </c>
      <c r="F327" s="45"/>
      <c r="G327" s="15">
        <f t="shared" si="104"/>
        <v>9874</v>
      </c>
      <c r="H327" s="45">
        <v>7934</v>
      </c>
      <c r="I327" s="15">
        <f t="shared" si="105"/>
        <v>17808</v>
      </c>
      <c r="J327" s="15"/>
      <c r="K327" s="15">
        <f t="shared" si="106"/>
        <v>17808</v>
      </c>
      <c r="L327" s="15"/>
      <c r="M327" s="15">
        <f t="shared" si="107"/>
        <v>17808</v>
      </c>
      <c r="N327" s="15"/>
      <c r="O327" s="15">
        <f t="shared" si="101"/>
        <v>17808</v>
      </c>
      <c r="P327" s="13"/>
      <c r="Q327" s="15">
        <f aca="true" t="shared" si="108" ref="Q327:Q386">O327+P327</f>
        <v>17808</v>
      </c>
      <c r="R327" s="15">
        <v>-12983</v>
      </c>
      <c r="S327" s="15">
        <f t="shared" si="102"/>
        <v>4825</v>
      </c>
      <c r="T327" s="15">
        <v>1361</v>
      </c>
      <c r="U327" s="15">
        <f t="shared" si="103"/>
        <v>6186</v>
      </c>
      <c r="V327" s="15"/>
      <c r="W327" s="15">
        <v>2289</v>
      </c>
      <c r="X327" s="15"/>
      <c r="Y327" s="15">
        <f t="shared" si="89"/>
        <v>2289</v>
      </c>
    </row>
    <row r="328" spans="1:25" ht="16.5" customHeight="1">
      <c r="A328" s="17"/>
      <c r="B328" s="78"/>
      <c r="C328" s="12">
        <v>4280</v>
      </c>
      <c r="D328" s="65" t="s">
        <v>47</v>
      </c>
      <c r="E328" s="15">
        <v>2000</v>
      </c>
      <c r="F328" s="45"/>
      <c r="G328" s="15">
        <f t="shared" si="104"/>
        <v>2000</v>
      </c>
      <c r="H328" s="45"/>
      <c r="I328" s="15">
        <f t="shared" si="105"/>
        <v>2000</v>
      </c>
      <c r="J328" s="15"/>
      <c r="K328" s="15">
        <f t="shared" si="106"/>
        <v>2000</v>
      </c>
      <c r="L328" s="15"/>
      <c r="M328" s="15">
        <f t="shared" si="107"/>
        <v>2000</v>
      </c>
      <c r="N328" s="15"/>
      <c r="O328" s="15">
        <f t="shared" si="101"/>
        <v>2000</v>
      </c>
      <c r="P328" s="13"/>
      <c r="Q328" s="15">
        <f t="shared" si="108"/>
        <v>2000</v>
      </c>
      <c r="R328" s="15">
        <v>-1250</v>
      </c>
      <c r="S328" s="15">
        <f t="shared" si="102"/>
        <v>750</v>
      </c>
      <c r="T328" s="15"/>
      <c r="U328" s="15">
        <f t="shared" si="103"/>
        <v>750</v>
      </c>
      <c r="V328" s="15"/>
      <c r="W328" s="15">
        <v>900</v>
      </c>
      <c r="X328" s="15"/>
      <c r="Y328" s="15">
        <f t="shared" si="89"/>
        <v>900</v>
      </c>
    </row>
    <row r="329" spans="1:25" ht="16.5" customHeight="1">
      <c r="A329" s="17"/>
      <c r="B329" s="78"/>
      <c r="C329" s="12">
        <v>4410</v>
      </c>
      <c r="D329" s="65" t="s">
        <v>85</v>
      </c>
      <c r="E329" s="15">
        <v>1000</v>
      </c>
      <c r="F329" s="45"/>
      <c r="G329" s="15">
        <f t="shared" si="104"/>
        <v>1000</v>
      </c>
      <c r="H329" s="45"/>
      <c r="I329" s="15">
        <f t="shared" si="105"/>
        <v>1000</v>
      </c>
      <c r="J329" s="15"/>
      <c r="K329" s="15">
        <f t="shared" si="106"/>
        <v>1000</v>
      </c>
      <c r="L329" s="15"/>
      <c r="M329" s="15">
        <f t="shared" si="107"/>
        <v>1000</v>
      </c>
      <c r="N329" s="15"/>
      <c r="O329" s="15">
        <f t="shared" si="101"/>
        <v>1000</v>
      </c>
      <c r="P329" s="13"/>
      <c r="Q329" s="15">
        <f t="shared" si="108"/>
        <v>1000</v>
      </c>
      <c r="R329" s="15">
        <v>-544</v>
      </c>
      <c r="S329" s="15">
        <f t="shared" si="102"/>
        <v>456</v>
      </c>
      <c r="T329" s="15">
        <v>-68</v>
      </c>
      <c r="U329" s="15">
        <f t="shared" si="103"/>
        <v>388</v>
      </c>
      <c r="V329" s="15"/>
      <c r="W329" s="15">
        <v>500</v>
      </c>
      <c r="X329" s="15"/>
      <c r="Y329" s="15">
        <f t="shared" si="89"/>
        <v>500</v>
      </c>
    </row>
    <row r="330" spans="1:25" ht="16.5" customHeight="1">
      <c r="A330" s="17"/>
      <c r="B330" s="36"/>
      <c r="C330" s="123">
        <v>4430</v>
      </c>
      <c r="D330" s="46" t="s">
        <v>49</v>
      </c>
      <c r="E330" s="15">
        <v>2126</v>
      </c>
      <c r="F330" s="45"/>
      <c r="G330" s="15">
        <f t="shared" si="104"/>
        <v>2126</v>
      </c>
      <c r="H330" s="45"/>
      <c r="I330" s="15">
        <f t="shared" si="105"/>
        <v>2126</v>
      </c>
      <c r="J330" s="15"/>
      <c r="K330" s="15">
        <f t="shared" si="106"/>
        <v>2126</v>
      </c>
      <c r="L330" s="15"/>
      <c r="M330" s="15">
        <f t="shared" si="107"/>
        <v>2126</v>
      </c>
      <c r="N330" s="15"/>
      <c r="O330" s="15">
        <f t="shared" si="101"/>
        <v>2126</v>
      </c>
      <c r="P330" s="13"/>
      <c r="Q330" s="15">
        <f t="shared" si="108"/>
        <v>2126</v>
      </c>
      <c r="R330" s="15">
        <v>-1608</v>
      </c>
      <c r="S330" s="15">
        <f t="shared" si="102"/>
        <v>518</v>
      </c>
      <c r="T330" s="15"/>
      <c r="U330" s="15">
        <f t="shared" si="103"/>
        <v>518</v>
      </c>
      <c r="V330" s="15">
        <v>150</v>
      </c>
      <c r="W330" s="15">
        <v>3600</v>
      </c>
      <c r="X330" s="15"/>
      <c r="Y330" s="15">
        <f t="shared" si="89"/>
        <v>3600</v>
      </c>
    </row>
    <row r="331" spans="1:25" ht="16.5" customHeight="1">
      <c r="A331" s="17"/>
      <c r="B331" s="36"/>
      <c r="C331" s="12">
        <v>4440</v>
      </c>
      <c r="D331" s="78" t="s">
        <v>50</v>
      </c>
      <c r="E331" s="15">
        <v>28000</v>
      </c>
      <c r="F331" s="45"/>
      <c r="G331" s="15">
        <f t="shared" si="104"/>
        <v>28000</v>
      </c>
      <c r="H331" s="45"/>
      <c r="I331" s="15">
        <f t="shared" si="105"/>
        <v>28000</v>
      </c>
      <c r="J331" s="15"/>
      <c r="K331" s="15">
        <f t="shared" si="106"/>
        <v>28000</v>
      </c>
      <c r="L331" s="15"/>
      <c r="M331" s="15">
        <f t="shared" si="107"/>
        <v>28000</v>
      </c>
      <c r="N331" s="15"/>
      <c r="O331" s="15">
        <f t="shared" si="101"/>
        <v>28000</v>
      </c>
      <c r="P331" s="13"/>
      <c r="Q331" s="15">
        <f t="shared" si="108"/>
        <v>28000</v>
      </c>
      <c r="R331" s="15"/>
      <c r="S331" s="15">
        <f t="shared" si="102"/>
        <v>28000</v>
      </c>
      <c r="T331" s="15"/>
      <c r="U331" s="15">
        <f t="shared" si="103"/>
        <v>28000</v>
      </c>
      <c r="V331" s="15"/>
      <c r="W331" s="15">
        <v>33267</v>
      </c>
      <c r="X331" s="15"/>
      <c r="Y331" s="15">
        <f t="shared" si="89"/>
        <v>33267</v>
      </c>
    </row>
    <row r="332" spans="1:25" ht="16.5" customHeight="1">
      <c r="A332" s="17"/>
      <c r="B332" s="36"/>
      <c r="C332" s="12">
        <v>6050</v>
      </c>
      <c r="D332" s="31" t="s">
        <v>54</v>
      </c>
      <c r="E332" s="15"/>
      <c r="F332" s="45"/>
      <c r="G332" s="15"/>
      <c r="H332" s="45"/>
      <c r="I332" s="15"/>
      <c r="J332" s="15"/>
      <c r="K332" s="15"/>
      <c r="L332" s="15"/>
      <c r="M332" s="15"/>
      <c r="N332" s="15"/>
      <c r="O332" s="15"/>
      <c r="P332" s="13"/>
      <c r="Q332" s="15">
        <v>0</v>
      </c>
      <c r="R332" s="15">
        <v>23415</v>
      </c>
      <c r="S332" s="15">
        <v>23415</v>
      </c>
      <c r="T332" s="15">
        <v>-1363</v>
      </c>
      <c r="U332" s="15">
        <f t="shared" si="103"/>
        <v>22052</v>
      </c>
      <c r="V332" s="15">
        <v>1</v>
      </c>
      <c r="W332" s="15">
        <v>250000</v>
      </c>
      <c r="X332" s="15"/>
      <c r="Y332" s="15">
        <f t="shared" si="89"/>
        <v>250000</v>
      </c>
    </row>
    <row r="333" spans="1:25" ht="16.5" customHeight="1">
      <c r="A333" s="51"/>
      <c r="B333" s="64" t="s">
        <v>166</v>
      </c>
      <c r="C333" s="80"/>
      <c r="D333" s="64"/>
      <c r="E333" s="39">
        <f>SUM(E323:E331)</f>
        <v>598000</v>
      </c>
      <c r="F333" s="39">
        <f>SUM(F323:F331)</f>
        <v>0</v>
      </c>
      <c r="G333" s="27">
        <f>SUM(G323:G331)</f>
        <v>598000</v>
      </c>
      <c r="H333" s="39">
        <f>SUM(H323:H331)</f>
        <v>7934</v>
      </c>
      <c r="I333" s="27">
        <f>SUM(I323:I331)</f>
        <v>605934</v>
      </c>
      <c r="J333" s="39"/>
      <c r="K333" s="27">
        <f>SUM(K323:K331)</f>
        <v>605934</v>
      </c>
      <c r="L333" s="39"/>
      <c r="M333" s="27">
        <f>SUM(M323:M331)</f>
        <v>605934</v>
      </c>
      <c r="N333" s="16"/>
      <c r="O333" s="53">
        <f t="shared" si="101"/>
        <v>605934</v>
      </c>
      <c r="P333" s="14"/>
      <c r="Q333" s="53">
        <f t="shared" si="108"/>
        <v>605934</v>
      </c>
      <c r="R333" s="53">
        <f aca="true" t="shared" si="109" ref="R333:W333">SUM(R323:R332)</f>
        <v>0</v>
      </c>
      <c r="S333" s="53">
        <f t="shared" si="109"/>
        <v>605934</v>
      </c>
      <c r="T333" s="53">
        <f t="shared" si="109"/>
        <v>-10000</v>
      </c>
      <c r="U333" s="53">
        <f t="shared" si="109"/>
        <v>595934</v>
      </c>
      <c r="V333" s="53">
        <f t="shared" si="109"/>
        <v>604</v>
      </c>
      <c r="W333" s="53">
        <f t="shared" si="109"/>
        <v>918900</v>
      </c>
      <c r="X333" s="53"/>
      <c r="Y333" s="53">
        <f aca="true" t="shared" si="110" ref="Y333:Y395">W333+X333</f>
        <v>918900</v>
      </c>
    </row>
    <row r="334" spans="1:25" ht="16.5" customHeight="1">
      <c r="A334" s="51"/>
      <c r="B334" s="66" t="s">
        <v>169</v>
      </c>
      <c r="C334" s="72"/>
      <c r="D334" s="66"/>
      <c r="E334" s="50"/>
      <c r="F334" s="50"/>
      <c r="G334" s="50"/>
      <c r="H334" s="50"/>
      <c r="I334" s="50"/>
      <c r="J334" s="50"/>
      <c r="K334" s="50"/>
      <c r="L334" s="50"/>
      <c r="M334" s="50"/>
      <c r="N334" s="49"/>
      <c r="O334" s="49"/>
      <c r="P334" s="48"/>
      <c r="Q334" s="49"/>
      <c r="R334" s="63"/>
      <c r="S334" s="63"/>
      <c r="T334" s="63"/>
      <c r="U334" s="63"/>
      <c r="V334" s="63"/>
      <c r="W334" s="63"/>
      <c r="X334" s="63"/>
      <c r="Y334" s="63"/>
    </row>
    <row r="335" spans="1:25" ht="16.5" customHeight="1">
      <c r="A335" s="91"/>
      <c r="B335" s="30">
        <v>80102</v>
      </c>
      <c r="C335" s="30">
        <v>4010</v>
      </c>
      <c r="D335" s="31" t="s">
        <v>38</v>
      </c>
      <c r="E335" s="32">
        <v>771313</v>
      </c>
      <c r="F335" s="32"/>
      <c r="G335" s="32">
        <f>E335+F335</f>
        <v>771313</v>
      </c>
      <c r="H335" s="32"/>
      <c r="I335" s="32">
        <f>G335+H335</f>
        <v>771313</v>
      </c>
      <c r="J335" s="32"/>
      <c r="K335" s="32">
        <f>I335+J335</f>
        <v>771313</v>
      </c>
      <c r="L335" s="32"/>
      <c r="M335" s="32">
        <f>K335+L335</f>
        <v>771313</v>
      </c>
      <c r="N335" s="15"/>
      <c r="O335" s="15">
        <f t="shared" si="101"/>
        <v>771313</v>
      </c>
      <c r="P335" s="13"/>
      <c r="Q335" s="15">
        <f t="shared" si="108"/>
        <v>771313</v>
      </c>
      <c r="R335" s="15"/>
      <c r="S335" s="15">
        <f t="shared" si="102"/>
        <v>771313</v>
      </c>
      <c r="T335" s="15">
        <v>48400</v>
      </c>
      <c r="U335" s="15">
        <f t="shared" si="103"/>
        <v>819713</v>
      </c>
      <c r="V335" s="15">
        <v>4169</v>
      </c>
      <c r="W335" s="15">
        <v>914693</v>
      </c>
      <c r="X335" s="15"/>
      <c r="Y335" s="15">
        <f t="shared" si="110"/>
        <v>914693</v>
      </c>
    </row>
    <row r="336" spans="1:25" ht="16.5" customHeight="1">
      <c r="A336" s="91"/>
      <c r="B336" s="31" t="s">
        <v>170</v>
      </c>
      <c r="C336" s="12">
        <v>4040</v>
      </c>
      <c r="D336" s="13" t="s">
        <v>40</v>
      </c>
      <c r="E336" s="15">
        <v>54821</v>
      </c>
      <c r="F336" s="15"/>
      <c r="G336" s="32">
        <f aca="true" t="shared" si="111" ref="G336:G348">E336+F336</f>
        <v>54821</v>
      </c>
      <c r="H336" s="15"/>
      <c r="I336" s="32">
        <f aca="true" t="shared" si="112" ref="I336:I349">G336+H336</f>
        <v>54821</v>
      </c>
      <c r="J336" s="15"/>
      <c r="K336" s="32">
        <f aca="true" t="shared" si="113" ref="K336:K349">I336+J336</f>
        <v>54821</v>
      </c>
      <c r="L336" s="15"/>
      <c r="M336" s="32">
        <f aca="true" t="shared" si="114" ref="M336:M349">K336+L336</f>
        <v>54821</v>
      </c>
      <c r="N336" s="15"/>
      <c r="O336" s="15">
        <f t="shared" si="101"/>
        <v>54821</v>
      </c>
      <c r="P336" s="13"/>
      <c r="Q336" s="15">
        <f t="shared" si="108"/>
        <v>54821</v>
      </c>
      <c r="R336" s="15"/>
      <c r="S336" s="15">
        <f t="shared" si="102"/>
        <v>54821</v>
      </c>
      <c r="T336" s="15"/>
      <c r="U336" s="15">
        <f t="shared" si="103"/>
        <v>54821</v>
      </c>
      <c r="V336" s="15"/>
      <c r="W336" s="15">
        <v>69051</v>
      </c>
      <c r="X336" s="15"/>
      <c r="Y336" s="15">
        <f t="shared" si="110"/>
        <v>69051</v>
      </c>
    </row>
    <row r="337" spans="1:25" ht="16.5" customHeight="1">
      <c r="A337" s="91"/>
      <c r="B337" s="46" t="s">
        <v>171</v>
      </c>
      <c r="C337" s="12">
        <v>4110</v>
      </c>
      <c r="D337" s="13" t="s">
        <v>41</v>
      </c>
      <c r="E337" s="15">
        <v>149000</v>
      </c>
      <c r="F337" s="15"/>
      <c r="G337" s="32">
        <f t="shared" si="111"/>
        <v>149000</v>
      </c>
      <c r="H337" s="15"/>
      <c r="I337" s="32">
        <f t="shared" si="112"/>
        <v>149000</v>
      </c>
      <c r="J337" s="15"/>
      <c r="K337" s="32">
        <f t="shared" si="113"/>
        <v>149000</v>
      </c>
      <c r="L337" s="15"/>
      <c r="M337" s="32">
        <f t="shared" si="114"/>
        <v>149000</v>
      </c>
      <c r="N337" s="15"/>
      <c r="O337" s="15">
        <f t="shared" si="101"/>
        <v>149000</v>
      </c>
      <c r="P337" s="13"/>
      <c r="Q337" s="15">
        <f t="shared" si="108"/>
        <v>149000</v>
      </c>
      <c r="R337" s="15"/>
      <c r="S337" s="15">
        <f t="shared" si="102"/>
        <v>149000</v>
      </c>
      <c r="T337" s="15">
        <v>5000</v>
      </c>
      <c r="U337" s="15">
        <f t="shared" si="103"/>
        <v>154000</v>
      </c>
      <c r="V337" s="15">
        <v>1290</v>
      </c>
      <c r="W337" s="15">
        <v>173041</v>
      </c>
      <c r="X337" s="15"/>
      <c r="Y337" s="15">
        <f t="shared" si="110"/>
        <v>173041</v>
      </c>
    </row>
    <row r="338" spans="1:25" ht="16.5" customHeight="1">
      <c r="A338" s="91"/>
      <c r="B338" s="13"/>
      <c r="C338" s="12">
        <v>4120</v>
      </c>
      <c r="D338" s="46" t="s">
        <v>42</v>
      </c>
      <c r="E338" s="15">
        <v>21000</v>
      </c>
      <c r="F338" s="15"/>
      <c r="G338" s="32">
        <f t="shared" si="111"/>
        <v>21000</v>
      </c>
      <c r="H338" s="15"/>
      <c r="I338" s="32">
        <f t="shared" si="112"/>
        <v>21000</v>
      </c>
      <c r="J338" s="15"/>
      <c r="K338" s="32">
        <f t="shared" si="113"/>
        <v>21000</v>
      </c>
      <c r="L338" s="15"/>
      <c r="M338" s="32">
        <f t="shared" si="114"/>
        <v>21000</v>
      </c>
      <c r="N338" s="15"/>
      <c r="O338" s="15">
        <f t="shared" si="101"/>
        <v>21000</v>
      </c>
      <c r="P338" s="13"/>
      <c r="Q338" s="15">
        <f t="shared" si="108"/>
        <v>21000</v>
      </c>
      <c r="R338" s="15"/>
      <c r="S338" s="15">
        <f t="shared" si="102"/>
        <v>21000</v>
      </c>
      <c r="T338" s="15"/>
      <c r="U338" s="15">
        <f t="shared" si="103"/>
        <v>21000</v>
      </c>
      <c r="V338" s="15">
        <v>63</v>
      </c>
      <c r="W338" s="15">
        <v>23500</v>
      </c>
      <c r="X338" s="15"/>
      <c r="Y338" s="15">
        <f t="shared" si="110"/>
        <v>23500</v>
      </c>
    </row>
    <row r="339" spans="1:25" ht="16.5" customHeight="1">
      <c r="A339" s="91"/>
      <c r="B339" s="13"/>
      <c r="C339" s="12">
        <v>4170</v>
      </c>
      <c r="D339" s="46" t="s">
        <v>43</v>
      </c>
      <c r="E339" s="15">
        <v>2000</v>
      </c>
      <c r="F339" s="15"/>
      <c r="G339" s="32">
        <f t="shared" si="111"/>
        <v>2000</v>
      </c>
      <c r="H339" s="15"/>
      <c r="I339" s="32">
        <f t="shared" si="112"/>
        <v>2000</v>
      </c>
      <c r="J339" s="15"/>
      <c r="K339" s="32">
        <f t="shared" si="113"/>
        <v>2000</v>
      </c>
      <c r="L339" s="15"/>
      <c r="M339" s="32">
        <f t="shared" si="114"/>
        <v>2000</v>
      </c>
      <c r="N339" s="15"/>
      <c r="O339" s="15">
        <f t="shared" si="101"/>
        <v>2000</v>
      </c>
      <c r="P339" s="13"/>
      <c r="Q339" s="15">
        <f t="shared" si="108"/>
        <v>2000</v>
      </c>
      <c r="R339" s="15"/>
      <c r="S339" s="15">
        <f t="shared" si="102"/>
        <v>2000</v>
      </c>
      <c r="T339" s="15">
        <v>-1000</v>
      </c>
      <c r="U339" s="15">
        <f t="shared" si="103"/>
        <v>1000</v>
      </c>
      <c r="V339" s="15"/>
      <c r="W339" s="15">
        <v>2000</v>
      </c>
      <c r="X339" s="15"/>
      <c r="Y339" s="15">
        <f t="shared" si="110"/>
        <v>2000</v>
      </c>
    </row>
    <row r="340" spans="1:25" ht="16.5" customHeight="1">
      <c r="A340" s="91"/>
      <c r="B340" s="13"/>
      <c r="C340" s="30">
        <v>4210</v>
      </c>
      <c r="D340" s="76" t="s">
        <v>44</v>
      </c>
      <c r="E340" s="15"/>
      <c r="F340" s="15"/>
      <c r="G340" s="32"/>
      <c r="H340" s="15"/>
      <c r="I340" s="32"/>
      <c r="J340" s="15"/>
      <c r="K340" s="32"/>
      <c r="L340" s="15"/>
      <c r="M340" s="32"/>
      <c r="N340" s="15"/>
      <c r="O340" s="15"/>
      <c r="P340" s="13"/>
      <c r="Q340" s="15"/>
      <c r="R340" s="15"/>
      <c r="S340" s="32" t="e">
        <f>#REF!+#REF!</f>
        <v>#REF!</v>
      </c>
      <c r="T340" s="15">
        <v>34333</v>
      </c>
      <c r="U340" s="32">
        <v>49833</v>
      </c>
      <c r="V340" s="15">
        <v>3000</v>
      </c>
      <c r="W340" s="15">
        <v>8000</v>
      </c>
      <c r="X340" s="15"/>
      <c r="Y340" s="15">
        <f t="shared" si="110"/>
        <v>8000</v>
      </c>
    </row>
    <row r="341" spans="1:25" ht="16.5" customHeight="1">
      <c r="A341" s="91"/>
      <c r="B341" s="13"/>
      <c r="C341" s="12">
        <v>4240</v>
      </c>
      <c r="D341" s="46" t="s">
        <v>146</v>
      </c>
      <c r="E341" s="15">
        <v>2000</v>
      </c>
      <c r="F341" s="15"/>
      <c r="G341" s="32">
        <f t="shared" si="111"/>
        <v>2000</v>
      </c>
      <c r="H341" s="15"/>
      <c r="I341" s="32">
        <f t="shared" si="112"/>
        <v>2000</v>
      </c>
      <c r="J341" s="15"/>
      <c r="K341" s="32">
        <f t="shared" si="113"/>
        <v>2000</v>
      </c>
      <c r="L341" s="15"/>
      <c r="M341" s="32">
        <f t="shared" si="114"/>
        <v>2000</v>
      </c>
      <c r="N341" s="15"/>
      <c r="O341" s="15">
        <f t="shared" si="101"/>
        <v>2000</v>
      </c>
      <c r="P341" s="13"/>
      <c r="Q341" s="15">
        <f t="shared" si="108"/>
        <v>2000</v>
      </c>
      <c r="R341" s="15"/>
      <c r="S341" s="15">
        <f t="shared" si="102"/>
        <v>2000</v>
      </c>
      <c r="T341" s="15">
        <v>17167</v>
      </c>
      <c r="U341" s="15">
        <f t="shared" si="103"/>
        <v>19167</v>
      </c>
      <c r="V341" s="15"/>
      <c r="W341" s="15">
        <v>2000</v>
      </c>
      <c r="X341" s="15"/>
      <c r="Y341" s="15">
        <f t="shared" si="110"/>
        <v>2000</v>
      </c>
    </row>
    <row r="342" spans="1:25" ht="16.5" customHeight="1">
      <c r="A342" s="91"/>
      <c r="B342" s="13"/>
      <c r="C342" s="12">
        <v>4260</v>
      </c>
      <c r="D342" s="46" t="s">
        <v>45</v>
      </c>
      <c r="E342" s="15">
        <v>17500</v>
      </c>
      <c r="F342" s="15"/>
      <c r="G342" s="32">
        <f t="shared" si="111"/>
        <v>17500</v>
      </c>
      <c r="H342" s="15"/>
      <c r="I342" s="32">
        <f t="shared" si="112"/>
        <v>17500</v>
      </c>
      <c r="J342" s="15"/>
      <c r="K342" s="32">
        <f t="shared" si="113"/>
        <v>17500</v>
      </c>
      <c r="L342" s="15"/>
      <c r="M342" s="32">
        <f t="shared" si="114"/>
        <v>17500</v>
      </c>
      <c r="N342" s="15">
        <v>2000</v>
      </c>
      <c r="O342" s="15">
        <f t="shared" si="101"/>
        <v>19500</v>
      </c>
      <c r="P342" s="13"/>
      <c r="Q342" s="15">
        <f t="shared" si="108"/>
        <v>19500</v>
      </c>
      <c r="R342" s="15"/>
      <c r="S342" s="15">
        <f t="shared" si="102"/>
        <v>19500</v>
      </c>
      <c r="T342" s="15"/>
      <c r="U342" s="15">
        <f t="shared" si="103"/>
        <v>19500</v>
      </c>
      <c r="V342" s="15"/>
      <c r="W342" s="15">
        <v>23000</v>
      </c>
      <c r="X342" s="15"/>
      <c r="Y342" s="15">
        <f t="shared" si="110"/>
        <v>23000</v>
      </c>
    </row>
    <row r="343" spans="1:25" ht="16.5" customHeight="1">
      <c r="A343" s="91"/>
      <c r="B343" s="13"/>
      <c r="C343" s="12">
        <v>4270</v>
      </c>
      <c r="D343" s="46" t="s">
        <v>46</v>
      </c>
      <c r="E343" s="15"/>
      <c r="F343" s="15"/>
      <c r="G343" s="32"/>
      <c r="H343" s="15">
        <v>15000</v>
      </c>
      <c r="I343" s="32">
        <f t="shared" si="112"/>
        <v>15000</v>
      </c>
      <c r="J343" s="15"/>
      <c r="K343" s="32">
        <f t="shared" si="113"/>
        <v>15000</v>
      </c>
      <c r="L343" s="15"/>
      <c r="M343" s="32">
        <f t="shared" si="114"/>
        <v>15000</v>
      </c>
      <c r="N343" s="15"/>
      <c r="O343" s="15">
        <f t="shared" si="101"/>
        <v>15000</v>
      </c>
      <c r="P343" s="13"/>
      <c r="Q343" s="15">
        <f t="shared" si="108"/>
        <v>15000</v>
      </c>
      <c r="R343" s="15"/>
      <c r="S343" s="15">
        <f t="shared" si="102"/>
        <v>15000</v>
      </c>
      <c r="T343" s="15"/>
      <c r="U343" s="15">
        <f t="shared" si="103"/>
        <v>15000</v>
      </c>
      <c r="V343" s="15"/>
      <c r="W343" s="15">
        <v>9000</v>
      </c>
      <c r="X343" s="15"/>
      <c r="Y343" s="15">
        <f t="shared" si="110"/>
        <v>9000</v>
      </c>
    </row>
    <row r="344" spans="1:25" ht="16.5" customHeight="1">
      <c r="A344" s="91"/>
      <c r="B344" s="13"/>
      <c r="C344" s="12">
        <v>4300</v>
      </c>
      <c r="D344" s="46" t="s">
        <v>25</v>
      </c>
      <c r="E344" s="15">
        <v>7000</v>
      </c>
      <c r="F344" s="15"/>
      <c r="G344" s="32">
        <f t="shared" si="111"/>
        <v>7000</v>
      </c>
      <c r="H344" s="15">
        <v>10920</v>
      </c>
      <c r="I344" s="32">
        <f t="shared" si="112"/>
        <v>17920</v>
      </c>
      <c r="J344" s="15"/>
      <c r="K344" s="32">
        <f t="shared" si="113"/>
        <v>17920</v>
      </c>
      <c r="L344" s="15"/>
      <c r="M344" s="32">
        <f t="shared" si="114"/>
        <v>17920</v>
      </c>
      <c r="N344" s="15">
        <v>-3000</v>
      </c>
      <c r="O344" s="15">
        <f t="shared" si="101"/>
        <v>14920</v>
      </c>
      <c r="P344" s="13"/>
      <c r="Q344" s="15">
        <f t="shared" si="108"/>
        <v>14920</v>
      </c>
      <c r="R344" s="15"/>
      <c r="S344" s="15">
        <f t="shared" si="102"/>
        <v>14920</v>
      </c>
      <c r="T344" s="15"/>
      <c r="U344" s="15">
        <f t="shared" si="103"/>
        <v>14920</v>
      </c>
      <c r="V344" s="15"/>
      <c r="W344" s="15">
        <v>10262</v>
      </c>
      <c r="X344" s="15"/>
      <c r="Y344" s="15">
        <f t="shared" si="110"/>
        <v>10262</v>
      </c>
    </row>
    <row r="345" spans="1:25" ht="16.5" customHeight="1">
      <c r="A345" s="91"/>
      <c r="B345" s="13"/>
      <c r="C345" s="12">
        <v>4350</v>
      </c>
      <c r="D345" s="46" t="s">
        <v>270</v>
      </c>
      <c r="E345" s="15">
        <v>1500</v>
      </c>
      <c r="F345" s="15"/>
      <c r="G345" s="32">
        <f t="shared" si="111"/>
        <v>1500</v>
      </c>
      <c r="H345" s="15"/>
      <c r="I345" s="32">
        <f t="shared" si="112"/>
        <v>1500</v>
      </c>
      <c r="J345" s="15"/>
      <c r="K345" s="32">
        <f t="shared" si="113"/>
        <v>1500</v>
      </c>
      <c r="L345" s="15"/>
      <c r="M345" s="32">
        <f t="shared" si="114"/>
        <v>1500</v>
      </c>
      <c r="N345" s="15"/>
      <c r="O345" s="15">
        <f t="shared" si="101"/>
        <v>1500</v>
      </c>
      <c r="P345" s="13"/>
      <c r="Q345" s="15">
        <f t="shared" si="108"/>
        <v>1500</v>
      </c>
      <c r="R345" s="15"/>
      <c r="S345" s="15">
        <f t="shared" si="102"/>
        <v>1500</v>
      </c>
      <c r="T345" s="15"/>
      <c r="U345" s="15">
        <f t="shared" si="103"/>
        <v>1500</v>
      </c>
      <c r="V345" s="15"/>
      <c r="W345" s="15">
        <v>1500</v>
      </c>
      <c r="X345" s="15"/>
      <c r="Y345" s="15">
        <f t="shared" si="110"/>
        <v>1500</v>
      </c>
    </row>
    <row r="346" spans="1:25" ht="16.5" customHeight="1">
      <c r="A346" s="91"/>
      <c r="B346" s="13"/>
      <c r="C346" s="12">
        <v>4410</v>
      </c>
      <c r="D346" s="46" t="s">
        <v>85</v>
      </c>
      <c r="E346" s="15">
        <v>600</v>
      </c>
      <c r="F346" s="15"/>
      <c r="G346" s="32">
        <f t="shared" si="111"/>
        <v>600</v>
      </c>
      <c r="H346" s="15"/>
      <c r="I346" s="32">
        <f t="shared" si="112"/>
        <v>600</v>
      </c>
      <c r="J346" s="15"/>
      <c r="K346" s="32">
        <f t="shared" si="113"/>
        <v>600</v>
      </c>
      <c r="L346" s="15"/>
      <c r="M346" s="32">
        <f t="shared" si="114"/>
        <v>600</v>
      </c>
      <c r="N346" s="15"/>
      <c r="O346" s="15">
        <f t="shared" si="101"/>
        <v>600</v>
      </c>
      <c r="P346" s="13"/>
      <c r="Q346" s="15">
        <f t="shared" si="108"/>
        <v>600</v>
      </c>
      <c r="R346" s="15"/>
      <c r="S346" s="15">
        <f t="shared" si="102"/>
        <v>600</v>
      </c>
      <c r="T346" s="15"/>
      <c r="U346" s="15">
        <f t="shared" si="103"/>
        <v>600</v>
      </c>
      <c r="V346" s="15"/>
      <c r="W346" s="15">
        <v>600</v>
      </c>
      <c r="X346" s="15"/>
      <c r="Y346" s="15">
        <f t="shared" si="110"/>
        <v>600</v>
      </c>
    </row>
    <row r="347" spans="1:25" ht="16.5" customHeight="1">
      <c r="A347" s="91"/>
      <c r="B347" s="13"/>
      <c r="C347" s="12">
        <v>4430</v>
      </c>
      <c r="D347" s="46" t="s">
        <v>49</v>
      </c>
      <c r="E347" s="15">
        <v>1000</v>
      </c>
      <c r="F347" s="15"/>
      <c r="G347" s="32">
        <f t="shared" si="111"/>
        <v>1000</v>
      </c>
      <c r="H347" s="15">
        <v>1300</v>
      </c>
      <c r="I347" s="32">
        <f t="shared" si="112"/>
        <v>2300</v>
      </c>
      <c r="J347" s="15"/>
      <c r="K347" s="32">
        <f t="shared" si="113"/>
        <v>2300</v>
      </c>
      <c r="L347" s="15"/>
      <c r="M347" s="32">
        <f t="shared" si="114"/>
        <v>2300</v>
      </c>
      <c r="N347" s="15">
        <v>-188</v>
      </c>
      <c r="O347" s="15">
        <f t="shared" si="101"/>
        <v>2112</v>
      </c>
      <c r="P347" s="13"/>
      <c r="Q347" s="15">
        <f t="shared" si="108"/>
        <v>2112</v>
      </c>
      <c r="R347" s="15"/>
      <c r="S347" s="15">
        <f t="shared" si="102"/>
        <v>2112</v>
      </c>
      <c r="T347" s="15"/>
      <c r="U347" s="15">
        <f t="shared" si="103"/>
        <v>2112</v>
      </c>
      <c r="V347" s="15"/>
      <c r="W347" s="15">
        <v>2250</v>
      </c>
      <c r="X347" s="15"/>
      <c r="Y347" s="15">
        <f t="shared" si="110"/>
        <v>2250</v>
      </c>
    </row>
    <row r="348" spans="1:25" ht="16.5" customHeight="1">
      <c r="A348" s="91"/>
      <c r="B348" s="13"/>
      <c r="C348" s="12">
        <v>4440</v>
      </c>
      <c r="D348" s="46" t="s">
        <v>50</v>
      </c>
      <c r="E348" s="15">
        <v>47230</v>
      </c>
      <c r="F348" s="15"/>
      <c r="G348" s="32">
        <f t="shared" si="111"/>
        <v>47230</v>
      </c>
      <c r="H348" s="15"/>
      <c r="I348" s="32">
        <f t="shared" si="112"/>
        <v>47230</v>
      </c>
      <c r="J348" s="15"/>
      <c r="K348" s="32">
        <f t="shared" si="113"/>
        <v>47230</v>
      </c>
      <c r="L348" s="15"/>
      <c r="M348" s="32">
        <f t="shared" si="114"/>
        <v>47230</v>
      </c>
      <c r="N348" s="15"/>
      <c r="O348" s="15">
        <f t="shared" si="101"/>
        <v>47230</v>
      </c>
      <c r="P348" s="13"/>
      <c r="Q348" s="15">
        <f t="shared" si="108"/>
        <v>47230</v>
      </c>
      <c r="R348" s="15"/>
      <c r="S348" s="15">
        <f t="shared" si="102"/>
        <v>47230</v>
      </c>
      <c r="T348" s="15"/>
      <c r="U348" s="15">
        <f t="shared" si="103"/>
        <v>47230</v>
      </c>
      <c r="V348" s="15"/>
      <c r="W348" s="15">
        <v>50870</v>
      </c>
      <c r="X348" s="15"/>
      <c r="Y348" s="15">
        <f t="shared" si="110"/>
        <v>50870</v>
      </c>
    </row>
    <row r="349" spans="1:25" ht="16.5" customHeight="1">
      <c r="A349" s="91"/>
      <c r="B349" s="13"/>
      <c r="C349" s="12">
        <v>6060</v>
      </c>
      <c r="D349" s="46" t="s">
        <v>55</v>
      </c>
      <c r="E349" s="15"/>
      <c r="F349" s="15"/>
      <c r="G349" s="32"/>
      <c r="H349" s="15">
        <v>2500</v>
      </c>
      <c r="I349" s="32">
        <f t="shared" si="112"/>
        <v>2500</v>
      </c>
      <c r="J349" s="15"/>
      <c r="K349" s="32">
        <f t="shared" si="113"/>
        <v>2500</v>
      </c>
      <c r="L349" s="15"/>
      <c r="M349" s="32">
        <f t="shared" si="114"/>
        <v>2500</v>
      </c>
      <c r="N349" s="15"/>
      <c r="O349" s="15">
        <f t="shared" si="101"/>
        <v>2500</v>
      </c>
      <c r="P349" s="13"/>
      <c r="Q349" s="15">
        <f t="shared" si="108"/>
        <v>2500</v>
      </c>
      <c r="R349" s="15"/>
      <c r="S349" s="15">
        <f t="shared" si="102"/>
        <v>2500</v>
      </c>
      <c r="T349" s="15">
        <v>-190</v>
      </c>
      <c r="U349" s="15">
        <f t="shared" si="103"/>
        <v>2310</v>
      </c>
      <c r="V349" s="15"/>
      <c r="W349" s="15">
        <v>100000</v>
      </c>
      <c r="X349" s="15"/>
      <c r="Y349" s="15">
        <f t="shared" si="110"/>
        <v>100000</v>
      </c>
    </row>
    <row r="350" spans="1:25" ht="16.5" customHeight="1">
      <c r="A350" s="51"/>
      <c r="B350" s="79" t="s">
        <v>172</v>
      </c>
      <c r="C350" s="80"/>
      <c r="D350" s="64"/>
      <c r="E350" s="39">
        <f>SUM(E335:E348)</f>
        <v>1074964</v>
      </c>
      <c r="F350" s="39"/>
      <c r="G350" s="39">
        <f>SUM(G335:G349)</f>
        <v>1074964</v>
      </c>
      <c r="H350" s="39">
        <f>SUM(H335:H349)</f>
        <v>29720</v>
      </c>
      <c r="I350" s="39">
        <f>SUM(I335:I349)</f>
        <v>1104684</v>
      </c>
      <c r="J350" s="39"/>
      <c r="K350" s="39">
        <f>SUM(K335:K349)</f>
        <v>1104684</v>
      </c>
      <c r="L350" s="39">
        <f>SUM(L335:L349)</f>
        <v>0</v>
      </c>
      <c r="M350" s="39">
        <f>SUM(M335:M349)</f>
        <v>1104684</v>
      </c>
      <c r="N350" s="22">
        <f>SUM(N335:N349)</f>
        <v>-1188</v>
      </c>
      <c r="O350" s="22">
        <f t="shared" si="101"/>
        <v>1103496</v>
      </c>
      <c r="P350" s="94"/>
      <c r="Q350" s="22">
        <f t="shared" si="108"/>
        <v>1103496</v>
      </c>
      <c r="R350" s="22"/>
      <c r="S350" s="22">
        <f t="shared" si="102"/>
        <v>1103496</v>
      </c>
      <c r="T350" s="22">
        <f>SUM(T335:T349)</f>
        <v>103710</v>
      </c>
      <c r="U350" s="22">
        <f>SUM(U335:U349)</f>
        <v>1222706</v>
      </c>
      <c r="V350" s="22">
        <f>SUM(V335:V349)</f>
        <v>8522</v>
      </c>
      <c r="W350" s="22">
        <f>SUM(W335:W349)</f>
        <v>1389767</v>
      </c>
      <c r="X350" s="22"/>
      <c r="Y350" s="22">
        <f t="shared" si="110"/>
        <v>1389767</v>
      </c>
    </row>
    <row r="351" spans="1:25" ht="16.5" customHeight="1">
      <c r="A351" s="17"/>
      <c r="B351" s="68">
        <v>80111</v>
      </c>
      <c r="C351" s="89">
        <v>4010</v>
      </c>
      <c r="D351" s="90" t="s">
        <v>38</v>
      </c>
      <c r="E351" s="16">
        <v>519304</v>
      </c>
      <c r="F351" s="43"/>
      <c r="G351" s="16">
        <f>E351+F351</f>
        <v>519304</v>
      </c>
      <c r="H351" s="43"/>
      <c r="I351" s="16">
        <f>G351+H351</f>
        <v>519304</v>
      </c>
      <c r="J351" s="16"/>
      <c r="K351" s="16">
        <f>I351+J351</f>
        <v>519304</v>
      </c>
      <c r="L351" s="16"/>
      <c r="M351" s="16">
        <f>K351+L351</f>
        <v>519304</v>
      </c>
      <c r="N351" s="15"/>
      <c r="O351" s="15">
        <f t="shared" si="101"/>
        <v>519304</v>
      </c>
      <c r="P351" s="13"/>
      <c r="Q351" s="15">
        <f t="shared" si="108"/>
        <v>519304</v>
      </c>
      <c r="R351" s="15"/>
      <c r="S351" s="15">
        <f t="shared" si="102"/>
        <v>519304</v>
      </c>
      <c r="T351" s="15">
        <v>20000</v>
      </c>
      <c r="U351" s="15">
        <f t="shared" si="103"/>
        <v>539304</v>
      </c>
      <c r="V351" s="15"/>
      <c r="W351" s="15">
        <v>548355</v>
      </c>
      <c r="X351" s="15"/>
      <c r="Y351" s="15">
        <f t="shared" si="110"/>
        <v>548355</v>
      </c>
    </row>
    <row r="352" spans="1:25" ht="16.5" customHeight="1">
      <c r="A352" s="17"/>
      <c r="B352" s="124" t="s">
        <v>173</v>
      </c>
      <c r="C352" s="86">
        <v>4040</v>
      </c>
      <c r="D352" s="47" t="s">
        <v>40</v>
      </c>
      <c r="E352" s="15">
        <v>38166</v>
      </c>
      <c r="F352" s="45"/>
      <c r="G352" s="15">
        <f aca="true" t="shared" si="115" ref="G352:G364">E352+F352</f>
        <v>38166</v>
      </c>
      <c r="H352" s="45"/>
      <c r="I352" s="15">
        <f aca="true" t="shared" si="116" ref="I352:I364">G352+H352</f>
        <v>38166</v>
      </c>
      <c r="J352" s="15"/>
      <c r="K352" s="15">
        <f aca="true" t="shared" si="117" ref="K352:K364">I352+J352</f>
        <v>38166</v>
      </c>
      <c r="L352" s="15"/>
      <c r="M352" s="15">
        <f aca="true" t="shared" si="118" ref="M352:M364">K352+L352</f>
        <v>38166</v>
      </c>
      <c r="N352" s="15"/>
      <c r="O352" s="15">
        <f t="shared" si="101"/>
        <v>38166</v>
      </c>
      <c r="P352" s="13"/>
      <c r="Q352" s="15">
        <f t="shared" si="108"/>
        <v>38166</v>
      </c>
      <c r="R352" s="15"/>
      <c r="S352" s="15">
        <f t="shared" si="102"/>
        <v>38166</v>
      </c>
      <c r="T352" s="15"/>
      <c r="U352" s="15">
        <f t="shared" si="103"/>
        <v>38166</v>
      </c>
      <c r="V352" s="15"/>
      <c r="W352" s="15">
        <v>42125</v>
      </c>
      <c r="X352" s="15"/>
      <c r="Y352" s="15">
        <f t="shared" si="110"/>
        <v>42125</v>
      </c>
    </row>
    <row r="353" spans="1:25" ht="16.5" customHeight="1">
      <c r="A353" s="17"/>
      <c r="B353" s="36"/>
      <c r="C353" s="86">
        <v>4110</v>
      </c>
      <c r="D353" s="47" t="s">
        <v>41</v>
      </c>
      <c r="E353" s="15">
        <v>94000</v>
      </c>
      <c r="F353" s="45"/>
      <c r="G353" s="15">
        <f t="shared" si="115"/>
        <v>94000</v>
      </c>
      <c r="H353" s="45"/>
      <c r="I353" s="15">
        <f t="shared" si="116"/>
        <v>94000</v>
      </c>
      <c r="J353" s="15"/>
      <c r="K353" s="15">
        <f t="shared" si="117"/>
        <v>94000</v>
      </c>
      <c r="L353" s="15"/>
      <c r="M353" s="15">
        <f t="shared" si="118"/>
        <v>94000</v>
      </c>
      <c r="N353" s="15"/>
      <c r="O353" s="15">
        <f t="shared" si="101"/>
        <v>94000</v>
      </c>
      <c r="P353" s="13"/>
      <c r="Q353" s="15">
        <f t="shared" si="108"/>
        <v>94000</v>
      </c>
      <c r="R353" s="15"/>
      <c r="S353" s="15">
        <f t="shared" si="102"/>
        <v>94000</v>
      </c>
      <c r="T353" s="15"/>
      <c r="U353" s="15">
        <f t="shared" si="103"/>
        <v>94000</v>
      </c>
      <c r="V353" s="15">
        <v>2445</v>
      </c>
      <c r="W353" s="15">
        <v>102567</v>
      </c>
      <c r="X353" s="15"/>
      <c r="Y353" s="15">
        <f t="shared" si="110"/>
        <v>102567</v>
      </c>
    </row>
    <row r="354" spans="1:25" ht="16.5" customHeight="1">
      <c r="A354" s="17"/>
      <c r="B354" s="36"/>
      <c r="C354" s="86">
        <v>4120</v>
      </c>
      <c r="D354" s="100" t="s">
        <v>42</v>
      </c>
      <c r="E354" s="15">
        <v>13000</v>
      </c>
      <c r="F354" s="45"/>
      <c r="G354" s="15">
        <f t="shared" si="115"/>
        <v>13000</v>
      </c>
      <c r="H354" s="45"/>
      <c r="I354" s="15">
        <f t="shared" si="116"/>
        <v>13000</v>
      </c>
      <c r="J354" s="15"/>
      <c r="K354" s="15">
        <f t="shared" si="117"/>
        <v>13000</v>
      </c>
      <c r="L354" s="15"/>
      <c r="M354" s="15">
        <f t="shared" si="118"/>
        <v>13000</v>
      </c>
      <c r="N354" s="15"/>
      <c r="O354" s="15">
        <f t="shared" si="101"/>
        <v>13000</v>
      </c>
      <c r="P354" s="13"/>
      <c r="Q354" s="15">
        <f t="shared" si="108"/>
        <v>13000</v>
      </c>
      <c r="R354" s="15"/>
      <c r="S354" s="15">
        <f t="shared" si="102"/>
        <v>13000</v>
      </c>
      <c r="T354" s="15"/>
      <c r="U354" s="15">
        <f t="shared" si="103"/>
        <v>13000</v>
      </c>
      <c r="V354" s="15">
        <v>233</v>
      </c>
      <c r="W354" s="15">
        <v>13953</v>
      </c>
      <c r="X354" s="15"/>
      <c r="Y354" s="15">
        <f t="shared" si="110"/>
        <v>13953</v>
      </c>
    </row>
    <row r="355" spans="1:25" ht="16.5" customHeight="1">
      <c r="A355" s="17"/>
      <c r="B355" s="36"/>
      <c r="C355" s="86">
        <v>4170</v>
      </c>
      <c r="D355" s="100" t="s">
        <v>43</v>
      </c>
      <c r="E355" s="15">
        <v>1500</v>
      </c>
      <c r="F355" s="45"/>
      <c r="G355" s="15">
        <f t="shared" si="115"/>
        <v>1500</v>
      </c>
      <c r="H355" s="45"/>
      <c r="I355" s="15">
        <f t="shared" si="116"/>
        <v>1500</v>
      </c>
      <c r="J355" s="15"/>
      <c r="K355" s="15">
        <f t="shared" si="117"/>
        <v>1500</v>
      </c>
      <c r="L355" s="15"/>
      <c r="M355" s="15">
        <f t="shared" si="118"/>
        <v>1500</v>
      </c>
      <c r="N355" s="15"/>
      <c r="O355" s="15">
        <f t="shared" si="101"/>
        <v>1500</v>
      </c>
      <c r="P355" s="13"/>
      <c r="Q355" s="15">
        <f t="shared" si="108"/>
        <v>1500</v>
      </c>
      <c r="R355" s="15"/>
      <c r="S355" s="15">
        <f t="shared" si="102"/>
        <v>1500</v>
      </c>
      <c r="T355" s="15">
        <v>-1000</v>
      </c>
      <c r="U355" s="15">
        <f t="shared" si="103"/>
        <v>500</v>
      </c>
      <c r="V355" s="15"/>
      <c r="W355" s="15">
        <v>1000</v>
      </c>
      <c r="X355" s="15"/>
      <c r="Y355" s="15">
        <f t="shared" si="110"/>
        <v>1000</v>
      </c>
    </row>
    <row r="356" spans="1:25" ht="16.5" customHeight="1">
      <c r="A356" s="17"/>
      <c r="B356" s="36"/>
      <c r="C356" s="86">
        <v>4210</v>
      </c>
      <c r="D356" s="100" t="s">
        <v>44</v>
      </c>
      <c r="E356" s="15">
        <v>14300</v>
      </c>
      <c r="F356" s="45"/>
      <c r="G356" s="15">
        <f t="shared" si="115"/>
        <v>14300</v>
      </c>
      <c r="H356" s="45"/>
      <c r="I356" s="15">
        <f t="shared" si="116"/>
        <v>14300</v>
      </c>
      <c r="J356" s="15"/>
      <c r="K356" s="15">
        <f t="shared" si="117"/>
        <v>14300</v>
      </c>
      <c r="L356" s="15"/>
      <c r="M356" s="15">
        <f t="shared" si="118"/>
        <v>14300</v>
      </c>
      <c r="N356" s="15">
        <v>-3000</v>
      </c>
      <c r="O356" s="15">
        <f t="shared" si="101"/>
        <v>11300</v>
      </c>
      <c r="P356" s="13"/>
      <c r="Q356" s="15">
        <f t="shared" si="108"/>
        <v>11300</v>
      </c>
      <c r="R356" s="15"/>
      <c r="S356" s="15">
        <f t="shared" si="102"/>
        <v>11300</v>
      </c>
      <c r="T356" s="15">
        <v>-2000</v>
      </c>
      <c r="U356" s="15">
        <f t="shared" si="103"/>
        <v>9300</v>
      </c>
      <c r="V356" s="15"/>
      <c r="W356" s="15">
        <v>11700</v>
      </c>
      <c r="X356" s="15"/>
      <c r="Y356" s="15">
        <f t="shared" si="110"/>
        <v>11700</v>
      </c>
    </row>
    <row r="357" spans="1:25" ht="16.5" customHeight="1">
      <c r="A357" s="91"/>
      <c r="B357" s="47"/>
      <c r="C357" s="86">
        <v>4240</v>
      </c>
      <c r="D357" s="100" t="s">
        <v>146</v>
      </c>
      <c r="E357" s="15">
        <v>2000</v>
      </c>
      <c r="F357" s="45"/>
      <c r="G357" s="15">
        <f t="shared" si="115"/>
        <v>2000</v>
      </c>
      <c r="H357" s="45"/>
      <c r="I357" s="15">
        <f t="shared" si="116"/>
        <v>2000</v>
      </c>
      <c r="J357" s="15"/>
      <c r="K357" s="15">
        <f t="shared" si="117"/>
        <v>2000</v>
      </c>
      <c r="L357" s="15"/>
      <c r="M357" s="15">
        <f t="shared" si="118"/>
        <v>2000</v>
      </c>
      <c r="N357" s="15"/>
      <c r="O357" s="15">
        <f t="shared" si="101"/>
        <v>2000</v>
      </c>
      <c r="P357" s="13"/>
      <c r="Q357" s="15">
        <f t="shared" si="108"/>
        <v>2000</v>
      </c>
      <c r="R357" s="15"/>
      <c r="S357" s="15">
        <f t="shared" si="102"/>
        <v>2000</v>
      </c>
      <c r="T357" s="15"/>
      <c r="U357" s="15">
        <f t="shared" si="103"/>
        <v>2000</v>
      </c>
      <c r="V357" s="15"/>
      <c r="W357" s="15">
        <v>2000</v>
      </c>
      <c r="X357" s="15"/>
      <c r="Y357" s="15">
        <f t="shared" si="110"/>
        <v>2000</v>
      </c>
    </row>
    <row r="358" spans="1:25" ht="16.5" customHeight="1">
      <c r="A358" s="91"/>
      <c r="B358" s="47"/>
      <c r="C358" s="86">
        <v>4260</v>
      </c>
      <c r="D358" s="100" t="s">
        <v>45</v>
      </c>
      <c r="E358" s="15">
        <v>20000</v>
      </c>
      <c r="F358" s="45"/>
      <c r="G358" s="15">
        <f t="shared" si="115"/>
        <v>20000</v>
      </c>
      <c r="H358" s="45"/>
      <c r="I358" s="15">
        <f t="shared" si="116"/>
        <v>20000</v>
      </c>
      <c r="J358" s="15"/>
      <c r="K358" s="15">
        <f t="shared" si="117"/>
        <v>20000</v>
      </c>
      <c r="L358" s="15"/>
      <c r="M358" s="15">
        <f t="shared" si="118"/>
        <v>20000</v>
      </c>
      <c r="N358" s="15"/>
      <c r="O358" s="15">
        <f t="shared" si="101"/>
        <v>20000</v>
      </c>
      <c r="P358" s="13"/>
      <c r="Q358" s="15">
        <f t="shared" si="108"/>
        <v>20000</v>
      </c>
      <c r="R358" s="15"/>
      <c r="S358" s="15">
        <f t="shared" si="102"/>
        <v>20000</v>
      </c>
      <c r="T358" s="15"/>
      <c r="U358" s="15">
        <f t="shared" si="103"/>
        <v>20000</v>
      </c>
      <c r="V358" s="15"/>
      <c r="W358" s="15">
        <v>27000</v>
      </c>
      <c r="X358" s="15"/>
      <c r="Y358" s="15">
        <f t="shared" si="110"/>
        <v>27000</v>
      </c>
    </row>
    <row r="359" spans="1:25" ht="16.5" customHeight="1">
      <c r="A359" s="91"/>
      <c r="B359" s="47"/>
      <c r="C359" s="86">
        <v>4270</v>
      </c>
      <c r="D359" s="100" t="s">
        <v>46</v>
      </c>
      <c r="E359" s="15"/>
      <c r="F359" s="45"/>
      <c r="G359" s="15"/>
      <c r="H359" s="45">
        <v>10000</v>
      </c>
      <c r="I359" s="15">
        <f t="shared" si="116"/>
        <v>10000</v>
      </c>
      <c r="J359" s="15"/>
      <c r="K359" s="15">
        <f t="shared" si="117"/>
        <v>10000</v>
      </c>
      <c r="L359" s="15"/>
      <c r="M359" s="15">
        <f t="shared" si="118"/>
        <v>10000</v>
      </c>
      <c r="N359" s="15"/>
      <c r="O359" s="15">
        <f t="shared" si="101"/>
        <v>10000</v>
      </c>
      <c r="P359" s="13"/>
      <c r="Q359" s="15">
        <f t="shared" si="108"/>
        <v>10000</v>
      </c>
      <c r="R359" s="15"/>
      <c r="S359" s="15">
        <f t="shared" si="102"/>
        <v>10000</v>
      </c>
      <c r="T359" s="15"/>
      <c r="U359" s="15">
        <f t="shared" si="103"/>
        <v>10000</v>
      </c>
      <c r="V359" s="15"/>
      <c r="W359" s="15">
        <v>6000</v>
      </c>
      <c r="X359" s="15"/>
      <c r="Y359" s="15">
        <f t="shared" si="110"/>
        <v>6000</v>
      </c>
    </row>
    <row r="360" spans="1:25" ht="16.5" customHeight="1">
      <c r="A360" s="91"/>
      <c r="B360" s="47"/>
      <c r="C360" s="86">
        <v>4300</v>
      </c>
      <c r="D360" s="100" t="s">
        <v>25</v>
      </c>
      <c r="E360" s="15">
        <v>8000</v>
      </c>
      <c r="F360" s="45"/>
      <c r="G360" s="15">
        <f t="shared" si="115"/>
        <v>8000</v>
      </c>
      <c r="H360" s="45"/>
      <c r="I360" s="15">
        <f t="shared" si="116"/>
        <v>8000</v>
      </c>
      <c r="J360" s="15"/>
      <c r="K360" s="15">
        <f t="shared" si="117"/>
        <v>8000</v>
      </c>
      <c r="L360" s="15"/>
      <c r="M360" s="15">
        <f t="shared" si="118"/>
        <v>8000</v>
      </c>
      <c r="N360" s="15">
        <v>3000</v>
      </c>
      <c r="O360" s="15">
        <f t="shared" si="101"/>
        <v>11000</v>
      </c>
      <c r="P360" s="13"/>
      <c r="Q360" s="15">
        <f t="shared" si="108"/>
        <v>11000</v>
      </c>
      <c r="R360" s="15"/>
      <c r="S360" s="15">
        <f t="shared" si="102"/>
        <v>11000</v>
      </c>
      <c r="T360" s="15"/>
      <c r="U360" s="15">
        <f t="shared" si="103"/>
        <v>11000</v>
      </c>
      <c r="V360" s="15"/>
      <c r="W360" s="15">
        <v>11500</v>
      </c>
      <c r="X360" s="15"/>
      <c r="Y360" s="15">
        <f t="shared" si="110"/>
        <v>11500</v>
      </c>
    </row>
    <row r="361" spans="1:25" ht="16.5" customHeight="1">
      <c r="A361" s="91"/>
      <c r="B361" s="47"/>
      <c r="C361" s="86">
        <v>4350</v>
      </c>
      <c r="D361" s="46" t="s">
        <v>270</v>
      </c>
      <c r="E361" s="15">
        <v>1500</v>
      </c>
      <c r="F361" s="45"/>
      <c r="G361" s="15">
        <f t="shared" si="115"/>
        <v>1500</v>
      </c>
      <c r="H361" s="45"/>
      <c r="I361" s="15">
        <f t="shared" si="116"/>
        <v>1500</v>
      </c>
      <c r="J361" s="15"/>
      <c r="K361" s="15">
        <f t="shared" si="117"/>
        <v>1500</v>
      </c>
      <c r="L361" s="15"/>
      <c r="M361" s="15">
        <f t="shared" si="118"/>
        <v>1500</v>
      </c>
      <c r="N361" s="15"/>
      <c r="O361" s="15">
        <f t="shared" si="101"/>
        <v>1500</v>
      </c>
      <c r="P361" s="13"/>
      <c r="Q361" s="15">
        <f t="shared" si="108"/>
        <v>1500</v>
      </c>
      <c r="R361" s="15"/>
      <c r="S361" s="15">
        <f t="shared" si="102"/>
        <v>1500</v>
      </c>
      <c r="T361" s="15"/>
      <c r="U361" s="15">
        <f t="shared" si="103"/>
        <v>1500</v>
      </c>
      <c r="V361" s="15"/>
      <c r="W361" s="15">
        <v>1500</v>
      </c>
      <c r="X361" s="15"/>
      <c r="Y361" s="15">
        <f t="shared" si="110"/>
        <v>1500</v>
      </c>
    </row>
    <row r="362" spans="1:25" ht="16.5" customHeight="1">
      <c r="A362" s="91"/>
      <c r="B362" s="47"/>
      <c r="C362" s="86">
        <v>4410</v>
      </c>
      <c r="D362" s="100" t="s">
        <v>85</v>
      </c>
      <c r="E362" s="15">
        <v>600</v>
      </c>
      <c r="F362" s="45"/>
      <c r="G362" s="15">
        <f t="shared" si="115"/>
        <v>600</v>
      </c>
      <c r="H362" s="45"/>
      <c r="I362" s="15">
        <f t="shared" si="116"/>
        <v>600</v>
      </c>
      <c r="J362" s="15"/>
      <c r="K362" s="15">
        <f t="shared" si="117"/>
        <v>600</v>
      </c>
      <c r="L362" s="15"/>
      <c r="M362" s="15">
        <f t="shared" si="118"/>
        <v>600</v>
      </c>
      <c r="N362" s="15"/>
      <c r="O362" s="15">
        <f t="shared" si="101"/>
        <v>600</v>
      </c>
      <c r="P362" s="13"/>
      <c r="Q362" s="15">
        <f t="shared" si="108"/>
        <v>600</v>
      </c>
      <c r="R362" s="15"/>
      <c r="S362" s="15">
        <f t="shared" si="102"/>
        <v>600</v>
      </c>
      <c r="T362" s="15"/>
      <c r="U362" s="15">
        <f t="shared" si="103"/>
        <v>600</v>
      </c>
      <c r="V362" s="15"/>
      <c r="W362" s="15">
        <v>600</v>
      </c>
      <c r="X362" s="15"/>
      <c r="Y362" s="15">
        <f t="shared" si="110"/>
        <v>600</v>
      </c>
    </row>
    <row r="363" spans="1:25" ht="16.5" customHeight="1">
      <c r="A363" s="91"/>
      <c r="B363" s="47"/>
      <c r="C363" s="86">
        <v>4430</v>
      </c>
      <c r="D363" s="100" t="s">
        <v>49</v>
      </c>
      <c r="E363" s="15">
        <v>1000</v>
      </c>
      <c r="F363" s="45"/>
      <c r="G363" s="15">
        <f t="shared" si="115"/>
        <v>1000</v>
      </c>
      <c r="H363" s="45">
        <v>1380</v>
      </c>
      <c r="I363" s="15">
        <f t="shared" si="116"/>
        <v>2380</v>
      </c>
      <c r="J363" s="15"/>
      <c r="K363" s="15">
        <f t="shared" si="117"/>
        <v>2380</v>
      </c>
      <c r="L363" s="15"/>
      <c r="M363" s="15">
        <f t="shared" si="118"/>
        <v>2380</v>
      </c>
      <c r="N363" s="15">
        <v>-242</v>
      </c>
      <c r="O363" s="15">
        <f t="shared" si="101"/>
        <v>2138</v>
      </c>
      <c r="P363" s="13"/>
      <c r="Q363" s="15">
        <f t="shared" si="108"/>
        <v>2138</v>
      </c>
      <c r="R363" s="15"/>
      <c r="S363" s="15">
        <f t="shared" si="102"/>
        <v>2138</v>
      </c>
      <c r="T363" s="15"/>
      <c r="U363" s="15">
        <f t="shared" si="103"/>
        <v>2138</v>
      </c>
      <c r="V363" s="15"/>
      <c r="W363" s="15">
        <v>2250</v>
      </c>
      <c r="X363" s="15"/>
      <c r="Y363" s="15">
        <f t="shared" si="110"/>
        <v>2250</v>
      </c>
    </row>
    <row r="364" spans="1:25" ht="16.5" customHeight="1">
      <c r="A364" s="91"/>
      <c r="B364" s="47"/>
      <c r="C364" s="86">
        <v>4440</v>
      </c>
      <c r="D364" s="100" t="s">
        <v>50</v>
      </c>
      <c r="E364" s="15">
        <v>32100</v>
      </c>
      <c r="F364" s="45"/>
      <c r="G364" s="15">
        <f t="shared" si="115"/>
        <v>32100</v>
      </c>
      <c r="H364" s="45"/>
      <c r="I364" s="15">
        <f t="shared" si="116"/>
        <v>32100</v>
      </c>
      <c r="J364" s="15"/>
      <c r="K364" s="15">
        <f t="shared" si="117"/>
        <v>32100</v>
      </c>
      <c r="L364" s="15"/>
      <c r="M364" s="15">
        <f t="shared" si="118"/>
        <v>32100</v>
      </c>
      <c r="N364" s="15"/>
      <c r="O364" s="15">
        <f t="shared" si="101"/>
        <v>32100</v>
      </c>
      <c r="P364" s="13"/>
      <c r="Q364" s="15">
        <f t="shared" si="108"/>
        <v>32100</v>
      </c>
      <c r="R364" s="15"/>
      <c r="S364" s="15">
        <f t="shared" si="102"/>
        <v>32100</v>
      </c>
      <c r="T364" s="15"/>
      <c r="U364" s="15">
        <f t="shared" si="103"/>
        <v>32100</v>
      </c>
      <c r="V364" s="15"/>
      <c r="W364" s="15">
        <v>34450</v>
      </c>
      <c r="X364" s="15"/>
      <c r="Y364" s="15">
        <f t="shared" si="110"/>
        <v>34450</v>
      </c>
    </row>
    <row r="365" spans="1:25" ht="16.5" customHeight="1">
      <c r="A365" s="51"/>
      <c r="B365" s="19" t="s">
        <v>174</v>
      </c>
      <c r="C365" s="20"/>
      <c r="D365" s="19"/>
      <c r="E365" s="21">
        <f>SUM(E351:E364)</f>
        <v>745470</v>
      </c>
      <c r="F365" s="21"/>
      <c r="G365" s="21">
        <f>SUM(G351:G364)</f>
        <v>745470</v>
      </c>
      <c r="H365" s="21">
        <f>SUM(H351:H364)</f>
        <v>11380</v>
      </c>
      <c r="I365" s="21">
        <f>SUM(I351:I364)</f>
        <v>756850</v>
      </c>
      <c r="J365" s="21"/>
      <c r="K365" s="21">
        <f>SUM(K351:K364)</f>
        <v>756850</v>
      </c>
      <c r="L365" s="21"/>
      <c r="M365" s="21">
        <f>SUM(M351:M364)</f>
        <v>756850</v>
      </c>
      <c r="N365" s="22">
        <f>SUM(N351:N364)</f>
        <v>-242</v>
      </c>
      <c r="O365" s="22">
        <f t="shared" si="101"/>
        <v>756608</v>
      </c>
      <c r="P365" s="94"/>
      <c r="Q365" s="22">
        <f t="shared" si="108"/>
        <v>756608</v>
      </c>
      <c r="R365" s="22"/>
      <c r="S365" s="22">
        <f t="shared" si="102"/>
        <v>756608</v>
      </c>
      <c r="T365" s="22">
        <f>SUM(T351:T364)</f>
        <v>17000</v>
      </c>
      <c r="U365" s="22">
        <f>SUM(U351:U364)</f>
        <v>773608</v>
      </c>
      <c r="V365" s="22">
        <f>SUM(V351:V364)</f>
        <v>2678</v>
      </c>
      <c r="W365" s="22">
        <f>SUM(W351:W364)</f>
        <v>805000</v>
      </c>
      <c r="X365" s="22"/>
      <c r="Y365" s="22">
        <f t="shared" si="110"/>
        <v>805000</v>
      </c>
    </row>
    <row r="366" spans="1:25" ht="16.5" customHeight="1">
      <c r="A366" s="17"/>
      <c r="B366" s="26">
        <v>80113</v>
      </c>
      <c r="C366" s="12">
        <v>4010</v>
      </c>
      <c r="D366" s="13" t="s">
        <v>38</v>
      </c>
      <c r="E366" s="15">
        <v>31781</v>
      </c>
      <c r="F366" s="15"/>
      <c r="G366" s="15">
        <f>E366+F366</f>
        <v>31781</v>
      </c>
      <c r="H366" s="15"/>
      <c r="I366" s="15">
        <f>G366+H366</f>
        <v>31781</v>
      </c>
      <c r="J366" s="15"/>
      <c r="K366" s="15">
        <f>I366+J366</f>
        <v>31781</v>
      </c>
      <c r="L366" s="15"/>
      <c r="M366" s="15">
        <f>K366+L366</f>
        <v>31781</v>
      </c>
      <c r="N366" s="15"/>
      <c r="O366" s="15">
        <f t="shared" si="101"/>
        <v>31781</v>
      </c>
      <c r="P366" s="13"/>
      <c r="Q366" s="15">
        <f t="shared" si="108"/>
        <v>31781</v>
      </c>
      <c r="R366" s="15">
        <v>-2000</v>
      </c>
      <c r="S366" s="15">
        <f t="shared" si="102"/>
        <v>29781</v>
      </c>
      <c r="T366" s="15"/>
      <c r="U366" s="15">
        <f t="shared" si="103"/>
        <v>29781</v>
      </c>
      <c r="V366" s="15"/>
      <c r="W366" s="15">
        <v>37362</v>
      </c>
      <c r="X366" s="15"/>
      <c r="Y366" s="15">
        <f t="shared" si="110"/>
        <v>37362</v>
      </c>
    </row>
    <row r="367" spans="1:25" ht="16.5" customHeight="1">
      <c r="A367" s="17"/>
      <c r="B367" s="29" t="s">
        <v>175</v>
      </c>
      <c r="C367" s="12">
        <v>4040</v>
      </c>
      <c r="D367" s="13" t="s">
        <v>40</v>
      </c>
      <c r="E367" s="15">
        <v>2013</v>
      </c>
      <c r="F367" s="15"/>
      <c r="G367" s="15">
        <f aca="true" t="shared" si="119" ref="G367:G374">E367+F367</f>
        <v>2013</v>
      </c>
      <c r="H367" s="15"/>
      <c r="I367" s="15">
        <f aca="true" t="shared" si="120" ref="I367:I374">G367+H367</f>
        <v>2013</v>
      </c>
      <c r="J367" s="15"/>
      <c r="K367" s="15">
        <f aca="true" t="shared" si="121" ref="K367:K374">I367+J367</f>
        <v>2013</v>
      </c>
      <c r="L367" s="15"/>
      <c r="M367" s="15">
        <f aca="true" t="shared" si="122" ref="M367:M374">K367+L367</f>
        <v>2013</v>
      </c>
      <c r="N367" s="15"/>
      <c r="O367" s="15">
        <f t="shared" si="101"/>
        <v>2013</v>
      </c>
      <c r="P367" s="13"/>
      <c r="Q367" s="15">
        <f t="shared" si="108"/>
        <v>2013</v>
      </c>
      <c r="R367" s="15"/>
      <c r="S367" s="15">
        <f t="shared" si="102"/>
        <v>2013</v>
      </c>
      <c r="T367" s="15"/>
      <c r="U367" s="15">
        <f t="shared" si="103"/>
        <v>2013</v>
      </c>
      <c r="V367" s="15"/>
      <c r="W367" s="15">
        <v>2551</v>
      </c>
      <c r="X367" s="15"/>
      <c r="Y367" s="15">
        <f t="shared" si="110"/>
        <v>2551</v>
      </c>
    </row>
    <row r="368" spans="1:25" ht="16.5" customHeight="1">
      <c r="A368" s="17"/>
      <c r="B368" s="29" t="s">
        <v>176</v>
      </c>
      <c r="C368" s="12">
        <v>4110</v>
      </c>
      <c r="D368" s="13" t="s">
        <v>41</v>
      </c>
      <c r="E368" s="15">
        <v>5600</v>
      </c>
      <c r="F368" s="15"/>
      <c r="G368" s="15">
        <f t="shared" si="119"/>
        <v>5600</v>
      </c>
      <c r="H368" s="15"/>
      <c r="I368" s="15">
        <f t="shared" si="120"/>
        <v>5600</v>
      </c>
      <c r="J368" s="15"/>
      <c r="K368" s="15">
        <f t="shared" si="121"/>
        <v>5600</v>
      </c>
      <c r="L368" s="15"/>
      <c r="M368" s="15">
        <f t="shared" si="122"/>
        <v>5600</v>
      </c>
      <c r="N368" s="15"/>
      <c r="O368" s="15">
        <f t="shared" si="101"/>
        <v>5600</v>
      </c>
      <c r="P368" s="13"/>
      <c r="Q368" s="15">
        <f t="shared" si="108"/>
        <v>5600</v>
      </c>
      <c r="R368" s="15"/>
      <c r="S368" s="15">
        <f t="shared" si="102"/>
        <v>5600</v>
      </c>
      <c r="T368" s="15"/>
      <c r="U368" s="15">
        <f t="shared" si="103"/>
        <v>5600</v>
      </c>
      <c r="V368" s="15">
        <v>91</v>
      </c>
      <c r="W368" s="15">
        <v>7180</v>
      </c>
      <c r="X368" s="15"/>
      <c r="Y368" s="15">
        <f t="shared" si="110"/>
        <v>7180</v>
      </c>
    </row>
    <row r="369" spans="1:25" ht="16.5" customHeight="1">
      <c r="A369" s="17"/>
      <c r="B369" s="29"/>
      <c r="C369" s="12">
        <v>4120</v>
      </c>
      <c r="D369" s="46" t="s">
        <v>42</v>
      </c>
      <c r="E369" s="15">
        <v>800</v>
      </c>
      <c r="F369" s="15"/>
      <c r="G369" s="15">
        <f t="shared" si="119"/>
        <v>800</v>
      </c>
      <c r="H369" s="15"/>
      <c r="I369" s="15">
        <f t="shared" si="120"/>
        <v>800</v>
      </c>
      <c r="J369" s="15"/>
      <c r="K369" s="15">
        <f t="shared" si="121"/>
        <v>800</v>
      </c>
      <c r="L369" s="15"/>
      <c r="M369" s="15">
        <f t="shared" si="122"/>
        <v>800</v>
      </c>
      <c r="N369" s="15"/>
      <c r="O369" s="15">
        <f t="shared" si="101"/>
        <v>800</v>
      </c>
      <c r="P369" s="13"/>
      <c r="Q369" s="15">
        <f t="shared" si="108"/>
        <v>800</v>
      </c>
      <c r="R369" s="15"/>
      <c r="S369" s="15">
        <f t="shared" si="102"/>
        <v>800</v>
      </c>
      <c r="T369" s="15"/>
      <c r="U369" s="15">
        <f t="shared" si="103"/>
        <v>800</v>
      </c>
      <c r="V369" s="15"/>
      <c r="W369" s="15">
        <v>907</v>
      </c>
      <c r="X369" s="15"/>
      <c r="Y369" s="15">
        <f t="shared" si="110"/>
        <v>907</v>
      </c>
    </row>
    <row r="370" spans="1:25" ht="16.5" customHeight="1">
      <c r="A370" s="17"/>
      <c r="B370" s="29"/>
      <c r="C370" s="12">
        <v>4210</v>
      </c>
      <c r="D370" s="46" t="s">
        <v>44</v>
      </c>
      <c r="E370" s="15">
        <v>22000</v>
      </c>
      <c r="F370" s="15"/>
      <c r="G370" s="15">
        <f t="shared" si="119"/>
        <v>22000</v>
      </c>
      <c r="H370" s="15"/>
      <c r="I370" s="15">
        <f t="shared" si="120"/>
        <v>22000</v>
      </c>
      <c r="J370" s="15"/>
      <c r="K370" s="15">
        <f t="shared" si="121"/>
        <v>22000</v>
      </c>
      <c r="L370" s="15"/>
      <c r="M370" s="15">
        <f t="shared" si="122"/>
        <v>22000</v>
      </c>
      <c r="N370" s="15"/>
      <c r="O370" s="15">
        <f t="shared" si="101"/>
        <v>22000</v>
      </c>
      <c r="P370" s="13"/>
      <c r="Q370" s="15">
        <f t="shared" si="108"/>
        <v>22000</v>
      </c>
      <c r="R370" s="15"/>
      <c r="S370" s="15">
        <f t="shared" si="102"/>
        <v>22000</v>
      </c>
      <c r="T370" s="15">
        <v>-3000</v>
      </c>
      <c r="U370" s="15">
        <f t="shared" si="103"/>
        <v>19000</v>
      </c>
      <c r="V370" s="15"/>
      <c r="W370" s="15">
        <v>14900</v>
      </c>
      <c r="X370" s="15"/>
      <c r="Y370" s="15">
        <f t="shared" si="110"/>
        <v>14900</v>
      </c>
    </row>
    <row r="371" spans="1:25" ht="16.5" customHeight="1">
      <c r="A371" s="17"/>
      <c r="B371" s="29"/>
      <c r="C371" s="12">
        <v>4270</v>
      </c>
      <c r="D371" s="46" t="s">
        <v>46</v>
      </c>
      <c r="E371" s="15"/>
      <c r="F371" s="15"/>
      <c r="G371" s="15"/>
      <c r="H371" s="15">
        <v>5000</v>
      </c>
      <c r="I371" s="15">
        <f t="shared" si="120"/>
        <v>5000</v>
      </c>
      <c r="J371" s="15"/>
      <c r="K371" s="15">
        <f t="shared" si="121"/>
        <v>5000</v>
      </c>
      <c r="L371" s="15"/>
      <c r="M371" s="15">
        <f t="shared" si="122"/>
        <v>5000</v>
      </c>
      <c r="N371" s="15"/>
      <c r="O371" s="15">
        <f t="shared" si="101"/>
        <v>5000</v>
      </c>
      <c r="P371" s="13"/>
      <c r="Q371" s="15">
        <f t="shared" si="108"/>
        <v>5000</v>
      </c>
      <c r="R371" s="15"/>
      <c r="S371" s="15">
        <f t="shared" si="102"/>
        <v>5000</v>
      </c>
      <c r="T371" s="15"/>
      <c r="U371" s="15">
        <f t="shared" si="103"/>
        <v>5000</v>
      </c>
      <c r="V371" s="15"/>
      <c r="W371" s="15">
        <v>4000</v>
      </c>
      <c r="X371" s="15"/>
      <c r="Y371" s="15">
        <f t="shared" si="110"/>
        <v>4000</v>
      </c>
    </row>
    <row r="372" spans="1:25" ht="16.5" customHeight="1">
      <c r="A372" s="17"/>
      <c r="B372" s="29"/>
      <c r="C372" s="12">
        <v>4300</v>
      </c>
      <c r="D372" s="46" t="s">
        <v>25</v>
      </c>
      <c r="E372" s="15">
        <v>8000</v>
      </c>
      <c r="F372" s="15"/>
      <c r="G372" s="15">
        <f t="shared" si="119"/>
        <v>8000</v>
      </c>
      <c r="H372" s="15"/>
      <c r="I372" s="15">
        <f t="shared" si="120"/>
        <v>8000</v>
      </c>
      <c r="J372" s="15"/>
      <c r="K372" s="15">
        <f t="shared" si="121"/>
        <v>8000</v>
      </c>
      <c r="L372" s="15"/>
      <c r="M372" s="15">
        <f t="shared" si="122"/>
        <v>8000</v>
      </c>
      <c r="N372" s="15"/>
      <c r="O372" s="15">
        <f t="shared" si="101"/>
        <v>8000</v>
      </c>
      <c r="P372" s="13"/>
      <c r="Q372" s="15">
        <f t="shared" si="108"/>
        <v>8000</v>
      </c>
      <c r="R372" s="15"/>
      <c r="S372" s="15">
        <f t="shared" si="102"/>
        <v>8000</v>
      </c>
      <c r="T372" s="15">
        <v>-4500</v>
      </c>
      <c r="U372" s="15">
        <f t="shared" si="103"/>
        <v>3500</v>
      </c>
      <c r="V372" s="15"/>
      <c r="W372" s="15">
        <v>5000</v>
      </c>
      <c r="X372" s="15"/>
      <c r="Y372" s="15">
        <f t="shared" si="110"/>
        <v>5000</v>
      </c>
    </row>
    <row r="373" spans="1:25" ht="16.5" customHeight="1">
      <c r="A373" s="17"/>
      <c r="B373" s="29"/>
      <c r="C373" s="12">
        <v>4430</v>
      </c>
      <c r="D373" s="46" t="s">
        <v>49</v>
      </c>
      <c r="E373" s="15">
        <v>2500</v>
      </c>
      <c r="F373" s="15"/>
      <c r="G373" s="15">
        <f t="shared" si="119"/>
        <v>2500</v>
      </c>
      <c r="H373" s="15"/>
      <c r="I373" s="15">
        <f t="shared" si="120"/>
        <v>2500</v>
      </c>
      <c r="J373" s="15"/>
      <c r="K373" s="15">
        <f t="shared" si="121"/>
        <v>2500</v>
      </c>
      <c r="L373" s="15"/>
      <c r="M373" s="15">
        <f t="shared" si="122"/>
        <v>2500</v>
      </c>
      <c r="N373" s="15">
        <v>-311</v>
      </c>
      <c r="O373" s="15">
        <f t="shared" si="101"/>
        <v>2189</v>
      </c>
      <c r="P373" s="13"/>
      <c r="Q373" s="15">
        <f t="shared" si="108"/>
        <v>2189</v>
      </c>
      <c r="R373" s="15"/>
      <c r="S373" s="15">
        <f t="shared" si="102"/>
        <v>2189</v>
      </c>
      <c r="T373" s="15"/>
      <c r="U373" s="15">
        <f t="shared" si="103"/>
        <v>2189</v>
      </c>
      <c r="V373" s="15"/>
      <c r="W373" s="15">
        <v>7348</v>
      </c>
      <c r="X373" s="15"/>
      <c r="Y373" s="15">
        <f t="shared" si="110"/>
        <v>7348</v>
      </c>
    </row>
    <row r="374" spans="1:25" ht="16.5" customHeight="1">
      <c r="A374" s="17"/>
      <c r="B374" s="61"/>
      <c r="C374" s="83">
        <v>4440</v>
      </c>
      <c r="D374" s="96" t="s">
        <v>50</v>
      </c>
      <c r="E374" s="15">
        <v>730</v>
      </c>
      <c r="F374" s="15"/>
      <c r="G374" s="15">
        <f t="shared" si="119"/>
        <v>730</v>
      </c>
      <c r="H374" s="15"/>
      <c r="I374" s="15">
        <f t="shared" si="120"/>
        <v>730</v>
      </c>
      <c r="J374" s="15"/>
      <c r="K374" s="15">
        <f t="shared" si="121"/>
        <v>730</v>
      </c>
      <c r="L374" s="15"/>
      <c r="M374" s="15">
        <f t="shared" si="122"/>
        <v>730</v>
      </c>
      <c r="N374" s="15"/>
      <c r="O374" s="15">
        <f t="shared" si="101"/>
        <v>730</v>
      </c>
      <c r="P374" s="13"/>
      <c r="Q374" s="15">
        <f t="shared" si="108"/>
        <v>730</v>
      </c>
      <c r="R374" s="15"/>
      <c r="S374" s="15">
        <f t="shared" si="102"/>
        <v>730</v>
      </c>
      <c r="T374" s="15"/>
      <c r="U374" s="15">
        <f t="shared" si="103"/>
        <v>730</v>
      </c>
      <c r="V374" s="15"/>
      <c r="W374" s="15">
        <v>752</v>
      </c>
      <c r="X374" s="15"/>
      <c r="Y374" s="15">
        <f t="shared" si="110"/>
        <v>752</v>
      </c>
    </row>
    <row r="375" spans="1:25" ht="16.5" customHeight="1">
      <c r="A375" s="51"/>
      <c r="B375" s="52" t="s">
        <v>177</v>
      </c>
      <c r="C375" s="20"/>
      <c r="D375" s="19"/>
      <c r="E375" s="21">
        <f>SUM(E366:E374)</f>
        <v>73424</v>
      </c>
      <c r="F375" s="21"/>
      <c r="G375" s="21">
        <f>SUM(G366:G374)</f>
        <v>73424</v>
      </c>
      <c r="H375" s="21">
        <f>SUM(H366:H374)</f>
        <v>5000</v>
      </c>
      <c r="I375" s="21">
        <f>SUM(I366:I374)</f>
        <v>78424</v>
      </c>
      <c r="J375" s="21"/>
      <c r="K375" s="21">
        <f>SUM(K366:K374)</f>
        <v>78424</v>
      </c>
      <c r="L375" s="21"/>
      <c r="M375" s="21">
        <f>SUM(M366:M374)</f>
        <v>78424</v>
      </c>
      <c r="N375" s="22">
        <f>SUM(N366:N373)</f>
        <v>-311</v>
      </c>
      <c r="O375" s="22">
        <f t="shared" si="101"/>
        <v>78113</v>
      </c>
      <c r="P375" s="94"/>
      <c r="Q375" s="22">
        <f t="shared" si="108"/>
        <v>78113</v>
      </c>
      <c r="R375" s="22">
        <f>SUM(R366:R374)</f>
        <v>-2000</v>
      </c>
      <c r="S375" s="22">
        <f t="shared" si="102"/>
        <v>76113</v>
      </c>
      <c r="T375" s="22">
        <f>SUM(T366:T374)</f>
        <v>-7500</v>
      </c>
      <c r="U375" s="22">
        <f>SUM(U366:U374)</f>
        <v>68613</v>
      </c>
      <c r="V375" s="22">
        <f>SUM(V366:V374)</f>
        <v>91</v>
      </c>
      <c r="W375" s="22">
        <f>SUM(W366:W374)</f>
        <v>80000</v>
      </c>
      <c r="X375" s="22"/>
      <c r="Y375" s="22">
        <f t="shared" si="110"/>
        <v>80000</v>
      </c>
    </row>
    <row r="376" spans="1:25" ht="16.5" customHeight="1">
      <c r="A376" s="17"/>
      <c r="B376" s="57">
        <v>80134</v>
      </c>
      <c r="C376" s="68">
        <v>4010</v>
      </c>
      <c r="D376" s="14" t="s">
        <v>38</v>
      </c>
      <c r="E376" s="16">
        <v>139875</v>
      </c>
      <c r="F376" s="16"/>
      <c r="G376" s="16">
        <f>E376+F376</f>
        <v>139875</v>
      </c>
      <c r="H376" s="16"/>
      <c r="I376" s="16">
        <f>G376+H376</f>
        <v>139875</v>
      </c>
      <c r="J376" s="16"/>
      <c r="K376" s="16">
        <f>I376+J376</f>
        <v>139875</v>
      </c>
      <c r="L376" s="16"/>
      <c r="M376" s="16">
        <f>K376+L376</f>
        <v>139875</v>
      </c>
      <c r="N376" s="16"/>
      <c r="O376" s="16">
        <f t="shared" si="101"/>
        <v>139875</v>
      </c>
      <c r="P376" s="14"/>
      <c r="Q376" s="16">
        <f t="shared" si="108"/>
        <v>139875</v>
      </c>
      <c r="R376" s="16">
        <v>11000</v>
      </c>
      <c r="S376" s="16">
        <f t="shared" si="102"/>
        <v>150875</v>
      </c>
      <c r="T376" s="15">
        <v>37190</v>
      </c>
      <c r="U376" s="15">
        <f t="shared" si="103"/>
        <v>188065</v>
      </c>
      <c r="V376" s="15"/>
      <c r="W376" s="15">
        <v>298205</v>
      </c>
      <c r="X376" s="15"/>
      <c r="Y376" s="15">
        <f t="shared" si="110"/>
        <v>298205</v>
      </c>
    </row>
    <row r="377" spans="1:25" ht="16.5" customHeight="1">
      <c r="A377" s="17"/>
      <c r="B377" s="29" t="s">
        <v>178</v>
      </c>
      <c r="C377" s="69">
        <v>4040</v>
      </c>
      <c r="D377" s="13" t="s">
        <v>40</v>
      </c>
      <c r="E377" s="15">
        <v>18067</v>
      </c>
      <c r="F377" s="15"/>
      <c r="G377" s="15">
        <f aca="true" t="shared" si="123" ref="G377:G389">E377+F377</f>
        <v>18067</v>
      </c>
      <c r="H377" s="15"/>
      <c r="I377" s="15">
        <f aca="true" t="shared" si="124" ref="I377:I389">G377+H377</f>
        <v>18067</v>
      </c>
      <c r="J377" s="15"/>
      <c r="K377" s="15">
        <f aca="true" t="shared" si="125" ref="K377:K389">I377+J377</f>
        <v>18067</v>
      </c>
      <c r="L377" s="15"/>
      <c r="M377" s="15">
        <f aca="true" t="shared" si="126" ref="M377:M389">K377+L377</f>
        <v>18067</v>
      </c>
      <c r="N377" s="15"/>
      <c r="O377" s="15">
        <f t="shared" si="101"/>
        <v>18067</v>
      </c>
      <c r="P377" s="13"/>
      <c r="Q377" s="15">
        <f t="shared" si="108"/>
        <v>18067</v>
      </c>
      <c r="R377" s="15"/>
      <c r="S377" s="15">
        <f t="shared" si="102"/>
        <v>18067</v>
      </c>
      <c r="T377" s="15"/>
      <c r="U377" s="15">
        <f t="shared" si="103"/>
        <v>18067</v>
      </c>
      <c r="V377" s="15"/>
      <c r="W377" s="15">
        <v>16931</v>
      </c>
      <c r="X377" s="15"/>
      <c r="Y377" s="15">
        <f t="shared" si="110"/>
        <v>16931</v>
      </c>
    </row>
    <row r="378" spans="1:25" ht="16.5" customHeight="1">
      <c r="A378" s="17"/>
      <c r="B378" s="29" t="s">
        <v>179</v>
      </c>
      <c r="C378" s="69">
        <v>4110</v>
      </c>
      <c r="D378" s="13" t="s">
        <v>41</v>
      </c>
      <c r="E378" s="15">
        <v>28500</v>
      </c>
      <c r="F378" s="15"/>
      <c r="G378" s="15">
        <f t="shared" si="123"/>
        <v>28500</v>
      </c>
      <c r="H378" s="15"/>
      <c r="I378" s="15">
        <f t="shared" si="124"/>
        <v>28500</v>
      </c>
      <c r="J378" s="15"/>
      <c r="K378" s="15">
        <f t="shared" si="125"/>
        <v>28500</v>
      </c>
      <c r="L378" s="15"/>
      <c r="M378" s="15">
        <f t="shared" si="126"/>
        <v>28500</v>
      </c>
      <c r="N378" s="15"/>
      <c r="O378" s="15">
        <f t="shared" si="101"/>
        <v>28500</v>
      </c>
      <c r="P378" s="13"/>
      <c r="Q378" s="15">
        <f t="shared" si="108"/>
        <v>28500</v>
      </c>
      <c r="R378" s="15">
        <v>6900</v>
      </c>
      <c r="S378" s="15">
        <f t="shared" si="102"/>
        <v>35400</v>
      </c>
      <c r="T378" s="15"/>
      <c r="U378" s="15">
        <f t="shared" si="103"/>
        <v>35400</v>
      </c>
      <c r="V378" s="15">
        <v>798</v>
      </c>
      <c r="W378" s="15">
        <v>54018</v>
      </c>
      <c r="X378" s="15"/>
      <c r="Y378" s="15">
        <f t="shared" si="110"/>
        <v>54018</v>
      </c>
    </row>
    <row r="379" spans="1:25" ht="16.5" customHeight="1">
      <c r="A379" s="17"/>
      <c r="B379" s="29"/>
      <c r="C379" s="69">
        <v>4120</v>
      </c>
      <c r="D379" s="46" t="s">
        <v>42</v>
      </c>
      <c r="E379" s="15">
        <v>4000</v>
      </c>
      <c r="F379" s="15"/>
      <c r="G379" s="15">
        <f t="shared" si="123"/>
        <v>4000</v>
      </c>
      <c r="H379" s="15"/>
      <c r="I379" s="15">
        <f t="shared" si="124"/>
        <v>4000</v>
      </c>
      <c r="J379" s="15"/>
      <c r="K379" s="15">
        <f t="shared" si="125"/>
        <v>4000</v>
      </c>
      <c r="L379" s="15"/>
      <c r="M379" s="15">
        <f t="shared" si="126"/>
        <v>4000</v>
      </c>
      <c r="N379" s="15"/>
      <c r="O379" s="15">
        <f t="shared" si="101"/>
        <v>4000</v>
      </c>
      <c r="P379" s="13"/>
      <c r="Q379" s="15">
        <f t="shared" si="108"/>
        <v>4000</v>
      </c>
      <c r="R379" s="15">
        <v>500</v>
      </c>
      <c r="S379" s="15">
        <f t="shared" si="102"/>
        <v>4500</v>
      </c>
      <c r="T379" s="15"/>
      <c r="U379" s="15">
        <f t="shared" si="103"/>
        <v>4500</v>
      </c>
      <c r="V379" s="15">
        <v>381</v>
      </c>
      <c r="W379" s="15">
        <v>7346</v>
      </c>
      <c r="X379" s="15"/>
      <c r="Y379" s="15">
        <f t="shared" si="110"/>
        <v>7346</v>
      </c>
    </row>
    <row r="380" spans="1:25" ht="16.5" customHeight="1">
      <c r="A380" s="17"/>
      <c r="B380" s="29"/>
      <c r="C380" s="69">
        <v>4170</v>
      </c>
      <c r="D380" s="46" t="s">
        <v>43</v>
      </c>
      <c r="E380" s="15">
        <v>500</v>
      </c>
      <c r="F380" s="15"/>
      <c r="G380" s="15">
        <f t="shared" si="123"/>
        <v>500</v>
      </c>
      <c r="H380" s="15"/>
      <c r="I380" s="15">
        <f t="shared" si="124"/>
        <v>500</v>
      </c>
      <c r="J380" s="15"/>
      <c r="K380" s="15">
        <f t="shared" si="125"/>
        <v>500</v>
      </c>
      <c r="L380" s="15"/>
      <c r="M380" s="15">
        <f t="shared" si="126"/>
        <v>500</v>
      </c>
      <c r="N380" s="15"/>
      <c r="O380" s="15">
        <f t="shared" si="101"/>
        <v>500</v>
      </c>
      <c r="P380" s="13"/>
      <c r="Q380" s="15">
        <f t="shared" si="108"/>
        <v>500</v>
      </c>
      <c r="R380" s="15"/>
      <c r="S380" s="15">
        <f t="shared" si="102"/>
        <v>500</v>
      </c>
      <c r="T380" s="15"/>
      <c r="U380" s="15">
        <f t="shared" si="103"/>
        <v>500</v>
      </c>
      <c r="V380" s="15"/>
      <c r="W380" s="15">
        <v>500</v>
      </c>
      <c r="X380" s="15"/>
      <c r="Y380" s="15">
        <f t="shared" si="110"/>
        <v>500</v>
      </c>
    </row>
    <row r="381" spans="1:25" ht="16.5" customHeight="1">
      <c r="A381" s="17"/>
      <c r="B381" s="29"/>
      <c r="C381" s="69">
        <v>4210</v>
      </c>
      <c r="D381" s="46" t="s">
        <v>44</v>
      </c>
      <c r="E381" s="15">
        <v>7700</v>
      </c>
      <c r="F381" s="15"/>
      <c r="G381" s="15">
        <f t="shared" si="123"/>
        <v>7700</v>
      </c>
      <c r="H381" s="15"/>
      <c r="I381" s="15">
        <f t="shared" si="124"/>
        <v>7700</v>
      </c>
      <c r="J381" s="15"/>
      <c r="K381" s="15">
        <f t="shared" si="125"/>
        <v>7700</v>
      </c>
      <c r="L381" s="15"/>
      <c r="M381" s="15">
        <f t="shared" si="126"/>
        <v>7700</v>
      </c>
      <c r="N381" s="15"/>
      <c r="O381" s="15">
        <f t="shared" si="101"/>
        <v>7700</v>
      </c>
      <c r="P381" s="13"/>
      <c r="Q381" s="15">
        <f t="shared" si="108"/>
        <v>7700</v>
      </c>
      <c r="R381" s="15"/>
      <c r="S381" s="15">
        <f t="shared" si="102"/>
        <v>7700</v>
      </c>
      <c r="T381" s="15">
        <v>-2000</v>
      </c>
      <c r="U381" s="15">
        <f t="shared" si="103"/>
        <v>5700</v>
      </c>
      <c r="V381" s="15"/>
      <c r="W381" s="15">
        <v>4940</v>
      </c>
      <c r="X381" s="15"/>
      <c r="Y381" s="15">
        <f t="shared" si="110"/>
        <v>4940</v>
      </c>
    </row>
    <row r="382" spans="1:25" ht="16.5" customHeight="1">
      <c r="A382" s="17"/>
      <c r="B382" s="29"/>
      <c r="C382" s="69">
        <v>4240</v>
      </c>
      <c r="D382" s="46" t="s">
        <v>146</v>
      </c>
      <c r="E382" s="15">
        <v>1000</v>
      </c>
      <c r="F382" s="15"/>
      <c r="G382" s="15">
        <f t="shared" si="123"/>
        <v>1000</v>
      </c>
      <c r="H382" s="15"/>
      <c r="I382" s="15">
        <f t="shared" si="124"/>
        <v>1000</v>
      </c>
      <c r="J382" s="15"/>
      <c r="K382" s="15">
        <f t="shared" si="125"/>
        <v>1000</v>
      </c>
      <c r="L382" s="15"/>
      <c r="M382" s="15">
        <f t="shared" si="126"/>
        <v>1000</v>
      </c>
      <c r="N382" s="15"/>
      <c r="O382" s="15">
        <f t="shared" si="101"/>
        <v>1000</v>
      </c>
      <c r="P382" s="13"/>
      <c r="Q382" s="15">
        <f t="shared" si="108"/>
        <v>1000</v>
      </c>
      <c r="R382" s="15"/>
      <c r="S382" s="15">
        <f t="shared" si="102"/>
        <v>1000</v>
      </c>
      <c r="T382" s="15"/>
      <c r="U382" s="15">
        <f t="shared" si="103"/>
        <v>1000</v>
      </c>
      <c r="V382" s="15"/>
      <c r="W382" s="15">
        <v>1000</v>
      </c>
      <c r="X382" s="15"/>
      <c r="Y382" s="15">
        <f t="shared" si="110"/>
        <v>1000</v>
      </c>
    </row>
    <row r="383" spans="1:25" ht="16.5" customHeight="1">
      <c r="A383" s="17"/>
      <c r="B383" s="29"/>
      <c r="C383" s="69">
        <v>4260</v>
      </c>
      <c r="D383" s="46" t="s">
        <v>45</v>
      </c>
      <c r="E383" s="15">
        <v>12000</v>
      </c>
      <c r="F383" s="15"/>
      <c r="G383" s="15">
        <f t="shared" si="123"/>
        <v>12000</v>
      </c>
      <c r="H383" s="15"/>
      <c r="I383" s="15">
        <f t="shared" si="124"/>
        <v>12000</v>
      </c>
      <c r="J383" s="15"/>
      <c r="K383" s="15">
        <f t="shared" si="125"/>
        <v>12000</v>
      </c>
      <c r="L383" s="15"/>
      <c r="M383" s="15">
        <f t="shared" si="126"/>
        <v>12000</v>
      </c>
      <c r="N383" s="15">
        <v>1000</v>
      </c>
      <c r="O383" s="15">
        <f aca="true" t="shared" si="127" ref="O383:O389">M383+N383</f>
        <v>13000</v>
      </c>
      <c r="P383" s="13"/>
      <c r="Q383" s="15">
        <f t="shared" si="108"/>
        <v>13000</v>
      </c>
      <c r="R383" s="15"/>
      <c r="S383" s="15">
        <f aca="true" t="shared" si="128" ref="S383:S399">Q383+R383</f>
        <v>13000</v>
      </c>
      <c r="T383" s="15"/>
      <c r="U383" s="15">
        <f aca="true" t="shared" si="129" ref="U383:U389">S383+T383</f>
        <v>13000</v>
      </c>
      <c r="V383" s="15"/>
      <c r="W383" s="15">
        <v>16000</v>
      </c>
      <c r="X383" s="15"/>
      <c r="Y383" s="15">
        <f t="shared" si="110"/>
        <v>16000</v>
      </c>
    </row>
    <row r="384" spans="1:25" ht="16.5" customHeight="1">
      <c r="A384" s="17"/>
      <c r="B384" s="29"/>
      <c r="C384" s="69">
        <v>4270</v>
      </c>
      <c r="D384" s="46" t="s">
        <v>46</v>
      </c>
      <c r="E384" s="15"/>
      <c r="F384" s="15"/>
      <c r="G384" s="15"/>
      <c r="H384" s="15">
        <v>5000</v>
      </c>
      <c r="I384" s="15">
        <f t="shared" si="124"/>
        <v>5000</v>
      </c>
      <c r="J384" s="15"/>
      <c r="K384" s="15">
        <f t="shared" si="125"/>
        <v>5000</v>
      </c>
      <c r="L384" s="15"/>
      <c r="M384" s="15">
        <f t="shared" si="126"/>
        <v>5000</v>
      </c>
      <c r="N384" s="15"/>
      <c r="O384" s="15">
        <f t="shared" si="127"/>
        <v>5000</v>
      </c>
      <c r="P384" s="13"/>
      <c r="Q384" s="15">
        <f t="shared" si="108"/>
        <v>5000</v>
      </c>
      <c r="R384" s="15"/>
      <c r="S384" s="15">
        <f t="shared" si="128"/>
        <v>5000</v>
      </c>
      <c r="T384" s="15"/>
      <c r="U384" s="15">
        <f t="shared" si="129"/>
        <v>5000</v>
      </c>
      <c r="V384" s="15"/>
      <c r="W384" s="15">
        <v>3000</v>
      </c>
      <c r="X384" s="15"/>
      <c r="Y384" s="15">
        <f t="shared" si="110"/>
        <v>3000</v>
      </c>
    </row>
    <row r="385" spans="1:25" ht="16.5" customHeight="1">
      <c r="A385" s="17"/>
      <c r="B385" s="29"/>
      <c r="C385" s="69">
        <v>4300</v>
      </c>
      <c r="D385" s="46" t="s">
        <v>25</v>
      </c>
      <c r="E385" s="15">
        <v>4500</v>
      </c>
      <c r="F385" s="15"/>
      <c r="G385" s="15">
        <f t="shared" si="123"/>
        <v>4500</v>
      </c>
      <c r="H385" s="15"/>
      <c r="I385" s="15">
        <f t="shared" si="124"/>
        <v>4500</v>
      </c>
      <c r="J385" s="15"/>
      <c r="K385" s="15">
        <f t="shared" si="125"/>
        <v>4500</v>
      </c>
      <c r="L385" s="15"/>
      <c r="M385" s="15">
        <f t="shared" si="126"/>
        <v>4500</v>
      </c>
      <c r="N385" s="15">
        <v>2500</v>
      </c>
      <c r="O385" s="15">
        <f t="shared" si="127"/>
        <v>7000</v>
      </c>
      <c r="P385" s="13"/>
      <c r="Q385" s="15">
        <f t="shared" si="108"/>
        <v>7000</v>
      </c>
      <c r="R385" s="15"/>
      <c r="S385" s="15">
        <f t="shared" si="128"/>
        <v>7000</v>
      </c>
      <c r="T385" s="15"/>
      <c r="U385" s="15">
        <f t="shared" si="129"/>
        <v>7000</v>
      </c>
      <c r="V385" s="15"/>
      <c r="W385" s="15">
        <v>6500</v>
      </c>
      <c r="X385" s="15"/>
      <c r="Y385" s="15">
        <f t="shared" si="110"/>
        <v>6500</v>
      </c>
    </row>
    <row r="386" spans="1:25" ht="16.5" customHeight="1">
      <c r="A386" s="17"/>
      <c r="B386" s="29"/>
      <c r="C386" s="69">
        <v>4350</v>
      </c>
      <c r="D386" s="46" t="s">
        <v>270</v>
      </c>
      <c r="E386" s="15">
        <v>500</v>
      </c>
      <c r="F386" s="15"/>
      <c r="G386" s="15">
        <f t="shared" si="123"/>
        <v>500</v>
      </c>
      <c r="H386" s="15"/>
      <c r="I386" s="15">
        <f t="shared" si="124"/>
        <v>500</v>
      </c>
      <c r="J386" s="15"/>
      <c r="K386" s="15">
        <f t="shared" si="125"/>
        <v>500</v>
      </c>
      <c r="L386" s="15"/>
      <c r="M386" s="15">
        <f t="shared" si="126"/>
        <v>500</v>
      </c>
      <c r="N386" s="15"/>
      <c r="O386" s="15">
        <f t="shared" si="127"/>
        <v>500</v>
      </c>
      <c r="P386" s="13"/>
      <c r="Q386" s="15">
        <f t="shared" si="108"/>
        <v>500</v>
      </c>
      <c r="R386" s="15"/>
      <c r="S386" s="15">
        <f t="shared" si="128"/>
        <v>500</v>
      </c>
      <c r="T386" s="15"/>
      <c r="U386" s="15">
        <f t="shared" si="129"/>
        <v>500</v>
      </c>
      <c r="V386" s="15"/>
      <c r="W386" s="15">
        <v>500</v>
      </c>
      <c r="X386" s="15"/>
      <c r="Y386" s="15">
        <f t="shared" si="110"/>
        <v>500</v>
      </c>
    </row>
    <row r="387" spans="1:25" ht="16.5" customHeight="1">
      <c r="A387" s="17"/>
      <c r="B387" s="29"/>
      <c r="C387" s="69">
        <v>4410</v>
      </c>
      <c r="D387" s="46" t="s">
        <v>85</v>
      </c>
      <c r="E387" s="15">
        <v>500</v>
      </c>
      <c r="F387" s="15"/>
      <c r="G387" s="15">
        <f t="shared" si="123"/>
        <v>500</v>
      </c>
      <c r="H387" s="15"/>
      <c r="I387" s="15">
        <f t="shared" si="124"/>
        <v>500</v>
      </c>
      <c r="J387" s="15"/>
      <c r="K387" s="15">
        <f t="shared" si="125"/>
        <v>500</v>
      </c>
      <c r="L387" s="15"/>
      <c r="M387" s="15">
        <f t="shared" si="126"/>
        <v>500</v>
      </c>
      <c r="N387" s="15"/>
      <c r="O387" s="15">
        <f t="shared" si="127"/>
        <v>500</v>
      </c>
      <c r="P387" s="13"/>
      <c r="Q387" s="15">
        <f>O387+P387</f>
        <v>500</v>
      </c>
      <c r="R387" s="15"/>
      <c r="S387" s="15">
        <f t="shared" si="128"/>
        <v>500</v>
      </c>
      <c r="T387" s="15"/>
      <c r="U387" s="15">
        <f t="shared" si="129"/>
        <v>500</v>
      </c>
      <c r="V387" s="15"/>
      <c r="W387" s="15">
        <v>500</v>
      </c>
      <c r="X387" s="15"/>
      <c r="Y387" s="15">
        <f t="shared" si="110"/>
        <v>500</v>
      </c>
    </row>
    <row r="388" spans="1:25" ht="16.5" customHeight="1">
      <c r="A388" s="17"/>
      <c r="B388" s="29"/>
      <c r="C388" s="69">
        <v>4430</v>
      </c>
      <c r="D388" s="46" t="s">
        <v>49</v>
      </c>
      <c r="E388" s="15">
        <v>500</v>
      </c>
      <c r="F388" s="15"/>
      <c r="G388" s="15">
        <f t="shared" si="123"/>
        <v>500</v>
      </c>
      <c r="H388" s="15">
        <v>1000</v>
      </c>
      <c r="I388" s="15">
        <f t="shared" si="124"/>
        <v>1500</v>
      </c>
      <c r="J388" s="15"/>
      <c r="K388" s="15">
        <f t="shared" si="125"/>
        <v>1500</v>
      </c>
      <c r="L388" s="15"/>
      <c r="M388" s="15">
        <f t="shared" si="126"/>
        <v>1500</v>
      </c>
      <c r="N388" s="15">
        <v>-163</v>
      </c>
      <c r="O388" s="15">
        <f t="shared" si="127"/>
        <v>1337</v>
      </c>
      <c r="P388" s="13"/>
      <c r="Q388" s="15">
        <f>O388+P388</f>
        <v>1337</v>
      </c>
      <c r="R388" s="15"/>
      <c r="S388" s="15">
        <f t="shared" si="128"/>
        <v>1337</v>
      </c>
      <c r="T388" s="15"/>
      <c r="U388" s="15">
        <f t="shared" si="129"/>
        <v>1337</v>
      </c>
      <c r="V388" s="15"/>
      <c r="W388" s="15">
        <v>1400</v>
      </c>
      <c r="X388" s="15"/>
      <c r="Y388" s="15">
        <f t="shared" si="110"/>
        <v>1400</v>
      </c>
    </row>
    <row r="389" spans="1:25" ht="16.5" customHeight="1">
      <c r="A389" s="17"/>
      <c r="B389" s="61"/>
      <c r="C389" s="125">
        <v>4440</v>
      </c>
      <c r="D389" s="96" t="s">
        <v>50</v>
      </c>
      <c r="E389" s="49">
        <v>7600</v>
      </c>
      <c r="F389" s="49"/>
      <c r="G389" s="15">
        <f t="shared" si="123"/>
        <v>7600</v>
      </c>
      <c r="H389" s="49"/>
      <c r="I389" s="15">
        <f t="shared" si="124"/>
        <v>7600</v>
      </c>
      <c r="J389" s="49"/>
      <c r="K389" s="15">
        <f t="shared" si="125"/>
        <v>7600</v>
      </c>
      <c r="L389" s="49"/>
      <c r="M389" s="15">
        <f t="shared" si="126"/>
        <v>7600</v>
      </c>
      <c r="N389" s="15"/>
      <c r="O389" s="15">
        <f t="shared" si="127"/>
        <v>7600</v>
      </c>
      <c r="P389" s="13"/>
      <c r="Q389" s="15">
        <f>O389+P389</f>
        <v>7600</v>
      </c>
      <c r="R389" s="15"/>
      <c r="S389" s="15">
        <f t="shared" si="128"/>
        <v>7600</v>
      </c>
      <c r="T389" s="15"/>
      <c r="U389" s="15">
        <f t="shared" si="129"/>
        <v>7600</v>
      </c>
      <c r="V389" s="15"/>
      <c r="W389" s="15">
        <v>18160</v>
      </c>
      <c r="X389" s="15"/>
      <c r="Y389" s="15">
        <f t="shared" si="110"/>
        <v>18160</v>
      </c>
    </row>
    <row r="390" spans="1:25" ht="16.5" customHeight="1">
      <c r="A390" s="51"/>
      <c r="B390" s="107"/>
      <c r="C390" s="67"/>
      <c r="D390" s="19"/>
      <c r="E390" s="21">
        <f>SUM(E376:E389)</f>
        <v>225242</v>
      </c>
      <c r="F390" s="21"/>
      <c r="G390" s="21">
        <f>SUM(G376:G389)</f>
        <v>225242</v>
      </c>
      <c r="H390" s="21">
        <f>SUM(H376:H389)</f>
        <v>6000</v>
      </c>
      <c r="I390" s="21">
        <f>SUM(I376:I389)</f>
        <v>231242</v>
      </c>
      <c r="J390" s="21"/>
      <c r="K390" s="21">
        <f>SUM(K376:K389)</f>
        <v>231242</v>
      </c>
      <c r="L390" s="21"/>
      <c r="M390" s="21">
        <f>SUM(M376:M389)</f>
        <v>231242</v>
      </c>
      <c r="N390" s="22">
        <f>SUM(N376:N389)</f>
        <v>3337</v>
      </c>
      <c r="O390" s="22">
        <f>M390+N390</f>
        <v>234579</v>
      </c>
      <c r="P390" s="94"/>
      <c r="Q390" s="22">
        <f>O390+P390</f>
        <v>234579</v>
      </c>
      <c r="R390" s="22">
        <f>SUM(R376:R389)</f>
        <v>18400</v>
      </c>
      <c r="S390" s="22">
        <f t="shared" si="128"/>
        <v>252979</v>
      </c>
      <c r="T390" s="22">
        <f>SUM(T376:T389)</f>
        <v>35190</v>
      </c>
      <c r="U390" s="22">
        <f>SUM(U376:U389)</f>
        <v>288169</v>
      </c>
      <c r="V390" s="22">
        <f>SUM(V376:V389)</f>
        <v>1179</v>
      </c>
      <c r="W390" s="22">
        <f>SUM(W376:W389)</f>
        <v>429000</v>
      </c>
      <c r="X390" s="22"/>
      <c r="Y390" s="22">
        <f t="shared" si="110"/>
        <v>429000</v>
      </c>
    </row>
    <row r="391" spans="1:25" ht="16.5" customHeight="1">
      <c r="A391" s="51"/>
      <c r="B391" s="79" t="s">
        <v>180</v>
      </c>
      <c r="C391" s="126"/>
      <c r="D391" s="64"/>
      <c r="E391" s="39">
        <f>E390+E375+E365+E350</f>
        <v>2119100</v>
      </c>
      <c r="F391" s="39"/>
      <c r="G391" s="39">
        <f aca="true" t="shared" si="130" ref="G391:O391">G390+G375+G365+G350</f>
        <v>2119100</v>
      </c>
      <c r="H391" s="39">
        <f t="shared" si="130"/>
        <v>52100</v>
      </c>
      <c r="I391" s="39">
        <f t="shared" si="130"/>
        <v>2171200</v>
      </c>
      <c r="J391" s="39">
        <f t="shared" si="130"/>
        <v>0</v>
      </c>
      <c r="K391" s="39">
        <f t="shared" si="130"/>
        <v>2171200</v>
      </c>
      <c r="L391" s="39">
        <f t="shared" si="130"/>
        <v>0</v>
      </c>
      <c r="M391" s="39">
        <f t="shared" si="130"/>
        <v>2171200</v>
      </c>
      <c r="N391" s="39">
        <f t="shared" si="130"/>
        <v>1596</v>
      </c>
      <c r="O391" s="39">
        <f t="shared" si="130"/>
        <v>2172796</v>
      </c>
      <c r="P391" s="14"/>
      <c r="Q391" s="53">
        <f>O391+P391</f>
        <v>2172796</v>
      </c>
      <c r="R391" s="53">
        <v>16400</v>
      </c>
      <c r="S391" s="53">
        <f t="shared" si="128"/>
        <v>2189196</v>
      </c>
      <c r="T391" s="53">
        <f>T390+T375+T365+T350</f>
        <v>148400</v>
      </c>
      <c r="U391" s="53">
        <f>U390+U375+U365+U350</f>
        <v>2353096</v>
      </c>
      <c r="V391" s="53">
        <f>V390+V375+V365+V350</f>
        <v>12470</v>
      </c>
      <c r="W391" s="53"/>
      <c r="X391" s="53"/>
      <c r="Y391" s="53"/>
    </row>
    <row r="392" spans="1:25" ht="16.5" customHeight="1">
      <c r="A392" s="51"/>
      <c r="B392" s="107" t="s">
        <v>162</v>
      </c>
      <c r="C392" s="127"/>
      <c r="D392" s="66"/>
      <c r="E392" s="27"/>
      <c r="F392" s="27"/>
      <c r="G392" s="27"/>
      <c r="H392" s="27"/>
      <c r="I392" s="50"/>
      <c r="J392" s="50"/>
      <c r="K392" s="50"/>
      <c r="L392" s="50"/>
      <c r="M392" s="50"/>
      <c r="N392" s="49"/>
      <c r="O392" s="49"/>
      <c r="P392" s="48"/>
      <c r="Q392" s="49"/>
      <c r="R392" s="63"/>
      <c r="S392" s="63"/>
      <c r="T392" s="63"/>
      <c r="U392" s="63"/>
      <c r="V392" s="63"/>
      <c r="W392" s="63">
        <f>W390+W375+W365+W350</f>
        <v>2703767</v>
      </c>
      <c r="X392" s="63"/>
      <c r="Y392" s="63">
        <f t="shared" si="110"/>
        <v>2703767</v>
      </c>
    </row>
    <row r="393" spans="1:25" ht="16.5" customHeight="1">
      <c r="A393" s="51"/>
      <c r="B393" s="68">
        <v>80195</v>
      </c>
      <c r="C393" s="25"/>
      <c r="D393" s="131"/>
      <c r="E393" s="43"/>
      <c r="F393" s="43"/>
      <c r="G393" s="16"/>
      <c r="H393" s="43"/>
      <c r="I393" s="16"/>
      <c r="J393" s="16"/>
      <c r="K393" s="16"/>
      <c r="L393" s="16"/>
      <c r="M393" s="16"/>
      <c r="N393" s="16"/>
      <c r="O393" s="16"/>
      <c r="P393" s="13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6.5" customHeight="1">
      <c r="A394" s="51"/>
      <c r="B394" s="36" t="s">
        <v>95</v>
      </c>
      <c r="C394" s="12">
        <v>4440</v>
      </c>
      <c r="D394" s="36" t="s">
        <v>181</v>
      </c>
      <c r="E394" s="45"/>
      <c r="F394" s="45">
        <v>9500</v>
      </c>
      <c r="G394" s="15">
        <f>E394+F394</f>
        <v>9500</v>
      </c>
      <c r="H394" s="45"/>
      <c r="I394" s="15">
        <f>G394+H394</f>
        <v>9500</v>
      </c>
      <c r="J394" s="15"/>
      <c r="K394" s="15">
        <f>I394+J394</f>
        <v>9500</v>
      </c>
      <c r="L394" s="15"/>
      <c r="M394" s="15">
        <f>K394+L394</f>
        <v>9500</v>
      </c>
      <c r="N394" s="15"/>
      <c r="O394" s="15">
        <f>M394+N394</f>
        <v>9500</v>
      </c>
      <c r="P394" s="13"/>
      <c r="Q394" s="15">
        <f>O394+P394</f>
        <v>9500</v>
      </c>
      <c r="R394" s="15"/>
      <c r="S394" s="15">
        <f t="shared" si="128"/>
        <v>9500</v>
      </c>
      <c r="T394" s="15"/>
      <c r="U394" s="15">
        <f>S394+T394</f>
        <v>9500</v>
      </c>
      <c r="V394" s="15"/>
      <c r="W394" s="15">
        <v>117162</v>
      </c>
      <c r="X394" s="15"/>
      <c r="Y394" s="15">
        <f t="shared" si="110"/>
        <v>117162</v>
      </c>
    </row>
    <row r="395" spans="1:25" ht="16.5" customHeight="1">
      <c r="A395" s="51"/>
      <c r="B395" s="55" t="s">
        <v>182</v>
      </c>
      <c r="C395" s="19"/>
      <c r="D395" s="55"/>
      <c r="E395" s="50">
        <f>SUM(E393:E394)</f>
        <v>0</v>
      </c>
      <c r="F395" s="50">
        <f>SUM(F393:F394)</f>
        <v>9500</v>
      </c>
      <c r="G395" s="50">
        <f>SUM(G393:G394)</f>
        <v>9500</v>
      </c>
      <c r="H395" s="50"/>
      <c r="I395" s="50">
        <f>SUM(I393:I394)</f>
        <v>9500</v>
      </c>
      <c r="J395" s="50"/>
      <c r="K395" s="50">
        <f>SUM(K393:K394)</f>
        <v>9500</v>
      </c>
      <c r="L395" s="50"/>
      <c r="M395" s="50">
        <f>SUM(M393:M394)</f>
        <v>9500</v>
      </c>
      <c r="N395" s="87"/>
      <c r="O395" s="22">
        <f>M395+N395</f>
        <v>9500</v>
      </c>
      <c r="P395" s="94"/>
      <c r="Q395" s="22">
        <f>O395+P395</f>
        <v>9500</v>
      </c>
      <c r="R395" s="22"/>
      <c r="S395" s="22">
        <f t="shared" si="128"/>
        <v>9500</v>
      </c>
      <c r="T395" s="22"/>
      <c r="U395" s="22">
        <f>SUM(U394:U394)</f>
        <v>9500</v>
      </c>
      <c r="V395" s="22"/>
      <c r="W395" s="22">
        <f>SUM(W393:W394)</f>
        <v>117162</v>
      </c>
      <c r="X395" s="22"/>
      <c r="Y395" s="22">
        <f t="shared" si="110"/>
        <v>117162</v>
      </c>
    </row>
    <row r="396" spans="1:25" ht="16.5" customHeight="1">
      <c r="A396" s="13"/>
      <c r="B396" s="57">
        <v>80146</v>
      </c>
      <c r="C396" s="68"/>
      <c r="D396" s="14"/>
      <c r="E396" s="14"/>
      <c r="F396" s="14"/>
      <c r="G396" s="14"/>
      <c r="H396" s="14"/>
      <c r="I396" s="14"/>
      <c r="J396" s="14">
        <v>180</v>
      </c>
      <c r="K396" s="14">
        <f>I396+J396</f>
        <v>180</v>
      </c>
      <c r="L396" s="14"/>
      <c r="M396" s="14">
        <f>K396+L396</f>
        <v>180</v>
      </c>
      <c r="N396" s="15"/>
      <c r="O396" s="15">
        <f>M396+N396</f>
        <v>180</v>
      </c>
      <c r="P396" s="13"/>
      <c r="Q396" s="15">
        <f>O396+P396</f>
        <v>180</v>
      </c>
      <c r="R396" s="15"/>
      <c r="S396" s="15">
        <f t="shared" si="128"/>
        <v>180</v>
      </c>
      <c r="T396" s="15">
        <v>830</v>
      </c>
      <c r="U396" s="15">
        <f>S396+T396</f>
        <v>1010</v>
      </c>
      <c r="V396" s="15"/>
      <c r="W396" s="15"/>
      <c r="X396" s="15"/>
      <c r="Y396" s="15"/>
    </row>
    <row r="397" spans="1:25" ht="16.5" customHeight="1">
      <c r="A397" s="13"/>
      <c r="B397" s="29" t="s">
        <v>183</v>
      </c>
      <c r="C397" s="69">
        <v>4300</v>
      </c>
      <c r="D397" s="46" t="s">
        <v>25</v>
      </c>
      <c r="E397" s="15">
        <v>77661</v>
      </c>
      <c r="F397" s="15">
        <v>-74200</v>
      </c>
      <c r="G397" s="15">
        <f>E397+F397</f>
        <v>3461</v>
      </c>
      <c r="H397" s="15"/>
      <c r="I397" s="15">
        <f>G397+H397</f>
        <v>3461</v>
      </c>
      <c r="J397" s="15">
        <v>-180</v>
      </c>
      <c r="K397" s="15">
        <f>I397+J397</f>
        <v>3281</v>
      </c>
      <c r="L397" s="15"/>
      <c r="M397" s="15">
        <f>K397+L397</f>
        <v>3281</v>
      </c>
      <c r="N397" s="15"/>
      <c r="O397" s="15">
        <f>M397+N397</f>
        <v>3281</v>
      </c>
      <c r="P397" s="13"/>
      <c r="Q397" s="15">
        <f>O397+P397</f>
        <v>3281</v>
      </c>
      <c r="R397" s="15"/>
      <c r="S397" s="15">
        <f t="shared" si="128"/>
        <v>3281</v>
      </c>
      <c r="T397" s="15">
        <v>-830</v>
      </c>
      <c r="U397" s="15">
        <f>S397+T397</f>
        <v>2451</v>
      </c>
      <c r="V397" s="15">
        <v>15</v>
      </c>
      <c r="W397" s="15">
        <v>100000</v>
      </c>
      <c r="X397" s="15"/>
      <c r="Y397" s="15">
        <f aca="true" t="shared" si="131" ref="Y397:Y465">W397+X397</f>
        <v>100000</v>
      </c>
    </row>
    <row r="398" spans="1:25" ht="16.5" customHeight="1">
      <c r="A398" s="13"/>
      <c r="B398" s="29" t="s">
        <v>184</v>
      </c>
      <c r="C398" s="36"/>
      <c r="D398" s="13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3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6.5" customHeight="1">
      <c r="A399" s="13"/>
      <c r="B399" s="29"/>
      <c r="C399" s="2"/>
      <c r="D399" s="48"/>
      <c r="E399" s="15"/>
      <c r="F399" s="15"/>
      <c r="G399" s="15"/>
      <c r="H399" s="15">
        <v>26000</v>
      </c>
      <c r="I399" s="15">
        <f>G399+H399</f>
        <v>26000</v>
      </c>
      <c r="J399" s="15"/>
      <c r="K399" s="15">
        <f>I399+J399</f>
        <v>26000</v>
      </c>
      <c r="L399" s="15"/>
      <c r="M399" s="15">
        <f>K399+L399</f>
        <v>26000</v>
      </c>
      <c r="N399" s="15"/>
      <c r="O399" s="15">
        <f>M399+N399</f>
        <v>26000</v>
      </c>
      <c r="P399" s="13"/>
      <c r="Q399" s="15">
        <f>O399+P399</f>
        <v>26000</v>
      </c>
      <c r="R399" s="15"/>
      <c r="S399" s="15">
        <f t="shared" si="128"/>
        <v>26000</v>
      </c>
      <c r="T399" s="15">
        <v>-1380</v>
      </c>
      <c r="U399" s="15">
        <f>S399+T399</f>
        <v>24620</v>
      </c>
      <c r="V399" s="15">
        <v>-184</v>
      </c>
      <c r="W399" s="15"/>
      <c r="X399" s="15"/>
      <c r="Y399" s="15"/>
    </row>
    <row r="400" spans="1:25" ht="16.5" customHeight="1">
      <c r="A400" s="66"/>
      <c r="B400" s="79" t="s">
        <v>185</v>
      </c>
      <c r="C400" s="79"/>
      <c r="D400" s="64"/>
      <c r="E400" s="21">
        <f aca="true" t="shared" si="132" ref="E400:K400">SUM(E396:E399)</f>
        <v>77661</v>
      </c>
      <c r="F400" s="21">
        <f t="shared" si="132"/>
        <v>-74200</v>
      </c>
      <c r="G400" s="21">
        <f t="shared" si="132"/>
        <v>3461</v>
      </c>
      <c r="H400" s="21">
        <f t="shared" si="132"/>
        <v>26000</v>
      </c>
      <c r="I400" s="21">
        <f t="shared" si="132"/>
        <v>29461</v>
      </c>
      <c r="J400" s="21">
        <f t="shared" si="132"/>
        <v>0</v>
      </c>
      <c r="K400" s="21">
        <f t="shared" si="132"/>
        <v>29461</v>
      </c>
      <c r="L400" s="21"/>
      <c r="M400" s="21">
        <f>SUM(M396:M399)</f>
        <v>29461</v>
      </c>
      <c r="N400" s="87"/>
      <c r="O400" s="22">
        <f>M400+N400</f>
        <v>29461</v>
      </c>
      <c r="P400" s="94"/>
      <c r="Q400" s="22">
        <f>O400+P400</f>
        <v>29461</v>
      </c>
      <c r="R400" s="22">
        <v>0</v>
      </c>
      <c r="S400" s="22">
        <f>Q400+R400</f>
        <v>29461</v>
      </c>
      <c r="T400" s="22">
        <f>SUM(T396:T399)</f>
        <v>-1380</v>
      </c>
      <c r="U400" s="22">
        <f>SUM(U396:U399)</f>
        <v>28081</v>
      </c>
      <c r="V400" s="22">
        <f>SUM(V396:V399)</f>
        <v>-169</v>
      </c>
      <c r="W400" s="22">
        <f>SUM(W396:W399)</f>
        <v>100000</v>
      </c>
      <c r="X400" s="22"/>
      <c r="Y400" s="22">
        <f t="shared" si="131"/>
        <v>100000</v>
      </c>
    </row>
    <row r="401" spans="1:25" ht="17.25" customHeight="1">
      <c r="A401" s="18" t="s">
        <v>186</v>
      </c>
      <c r="B401" s="56"/>
      <c r="C401" s="20"/>
      <c r="D401" s="52"/>
      <c r="E401" s="50" t="e">
        <f>E400+E395+E391+E333+E322+E316+E277+E261+E228+E185+E173+E177</f>
        <v>#REF!</v>
      </c>
      <c r="F401" s="50" t="e">
        <f>F400+F395+F391+F333+F322+F316+F277+F261+F228+F185+F173+F181</f>
        <v>#REF!</v>
      </c>
      <c r="G401" s="50" t="e">
        <f>G400+G395+G391+G333+G322+G316+G277+G261+G228+G185+G173+G181+G177</f>
        <v>#REF!</v>
      </c>
      <c r="H401" s="50" t="e">
        <f>H400+H395+H391+H333+H322+H316+H277+H261+H228+H185+H173+H181</f>
        <v>#REF!</v>
      </c>
      <c r="I401" s="50" t="e">
        <f>I400+I395+I391+I333+I322+I316+I277+I261+I228+I185+I173+I181+I177</f>
        <v>#REF!</v>
      </c>
      <c r="J401" s="50" t="e">
        <f>J400+J395+J391+J333+J322+J316+J277+J261+J228+J185+J173+J181</f>
        <v>#REF!</v>
      </c>
      <c r="K401" s="50" t="e">
        <f>K400+K395+K391+K333+K322+K316+K277+K261+K228+K185+K173+K181+K177</f>
        <v>#REF!</v>
      </c>
      <c r="L401" s="50" t="e">
        <f>L400+L395+L391+L333+L322+L316+L277+L261+L228+L185+L173+L181</f>
        <v>#REF!</v>
      </c>
      <c r="M401" s="50" t="e">
        <f>M400+M395+M391+M333+M322+M316+M277+M261+M228+M185+M173+M181+M177+#REF!</f>
        <v>#REF!</v>
      </c>
      <c r="N401" s="50" t="e">
        <f>N400+N395+N391+N333+N322+N316+N277+N261+N228+N185+N173+N181+N177+#REF!</f>
        <v>#REF!</v>
      </c>
      <c r="O401" s="50" t="e">
        <f>O400+O395+O391+O333+O322+O316+O277+O261+O228+O185+O173+O181+O177+#REF!</f>
        <v>#REF!</v>
      </c>
      <c r="P401" s="50" t="e">
        <f>P400+P395+P391+P333+P322+P316+P277+P261+P228+P185+P173+P181+P177+#REF!</f>
        <v>#REF!</v>
      </c>
      <c r="Q401" s="50" t="e">
        <f>Q400+Q395+Q391+Q333+Q322+Q316+Q277+Q261+Q228+Q185+Q173+Q181+Q177+#REF!</f>
        <v>#REF!</v>
      </c>
      <c r="R401" s="50" t="e">
        <f>R400+R395+R391+R333+R322+R316+R277+R261+R228+R185+R173+R181+R177+#REF!</f>
        <v>#REF!</v>
      </c>
      <c r="S401" s="22" t="e">
        <f>Q401+R401</f>
        <v>#REF!</v>
      </c>
      <c r="T401" s="22" t="e">
        <f>T400+T395+#REF!+T391+T333+T316+T277+T261+T228+T185+T181+T177+T173</f>
        <v>#REF!</v>
      </c>
      <c r="U401" s="22" t="e">
        <f>U400+U395+#REF!+U391+U333+U322+U316+U277+U261+U228+U185+U181+U177+U173</f>
        <v>#REF!</v>
      </c>
      <c r="V401" s="22" t="e">
        <f>V400+V395+#REF!+V391+V333+V322+V316+V277+V261+V228+V185+V181+V177+V173</f>
        <v>#REF!</v>
      </c>
      <c r="W401" s="22">
        <f>W173+W177+W181+W228+W261+W277+W316+W322+W333+W392+W400+W395+W185</f>
        <v>15934629</v>
      </c>
      <c r="X401" s="22">
        <f>X400+X395+X392++X333+X322+X316+X277+X261+X228+X185+X181+X177+X173</f>
        <v>310000</v>
      </c>
      <c r="Y401" s="22">
        <f t="shared" si="131"/>
        <v>16244629</v>
      </c>
    </row>
    <row r="402" spans="1:25" ht="17.25" customHeight="1">
      <c r="A402" s="40">
        <v>803</v>
      </c>
      <c r="B402" s="170">
        <v>80309</v>
      </c>
      <c r="C402" s="40">
        <v>3218</v>
      </c>
      <c r="D402" s="14" t="s">
        <v>279</v>
      </c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53"/>
      <c r="T402" s="53"/>
      <c r="U402" s="53"/>
      <c r="V402" s="53"/>
      <c r="W402" s="41">
        <v>0</v>
      </c>
      <c r="X402" s="28">
        <v>31324</v>
      </c>
      <c r="Y402" s="28">
        <v>31324</v>
      </c>
    </row>
    <row r="403" spans="1:25" ht="17.25" customHeight="1">
      <c r="A403" s="130"/>
      <c r="B403" s="128"/>
      <c r="C403" s="130"/>
      <c r="D403" s="13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141"/>
      <c r="T403" s="141"/>
      <c r="U403" s="141"/>
      <c r="V403" s="141"/>
      <c r="W403" s="28"/>
      <c r="X403" s="28"/>
      <c r="Y403" s="28"/>
    </row>
    <row r="404" spans="1:25" ht="17.25" customHeight="1">
      <c r="A404" s="178" t="s">
        <v>276</v>
      </c>
      <c r="B404" s="130" t="s">
        <v>278</v>
      </c>
      <c r="C404" s="130">
        <v>3219</v>
      </c>
      <c r="D404" s="13" t="s">
        <v>279</v>
      </c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141"/>
      <c r="T404" s="141"/>
      <c r="U404" s="141"/>
      <c r="V404" s="141"/>
      <c r="W404" s="28">
        <v>0</v>
      </c>
      <c r="X404" s="28">
        <v>10441</v>
      </c>
      <c r="Y404" s="28">
        <v>10441</v>
      </c>
    </row>
    <row r="405" spans="1:25" ht="17.25" customHeight="1">
      <c r="A405" s="178" t="s">
        <v>277</v>
      </c>
      <c r="B405" s="130"/>
      <c r="C405" s="130"/>
      <c r="D405" s="44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141"/>
      <c r="T405" s="141"/>
      <c r="U405" s="141"/>
      <c r="V405" s="141"/>
      <c r="W405" s="141"/>
      <c r="X405" s="141"/>
      <c r="Y405" s="141"/>
    </row>
    <row r="406" spans="1:25" ht="17.25" customHeight="1">
      <c r="A406" s="18" t="s">
        <v>275</v>
      </c>
      <c r="B406" s="20"/>
      <c r="C406" s="20"/>
      <c r="D406" s="19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2"/>
      <c r="T406" s="22"/>
      <c r="U406" s="22"/>
      <c r="V406" s="22"/>
      <c r="W406" s="22">
        <v>0</v>
      </c>
      <c r="X406" s="22">
        <f>SUM(X402:X405)</f>
        <v>41765</v>
      </c>
      <c r="Y406" s="22">
        <f>SUM(Y402:Y405)</f>
        <v>41765</v>
      </c>
    </row>
    <row r="407" spans="1:25" ht="16.5" customHeight="1">
      <c r="A407" s="25">
        <v>851</v>
      </c>
      <c r="B407" s="57">
        <v>85111</v>
      </c>
      <c r="C407" s="25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6"/>
      <c r="O407" s="16"/>
      <c r="P407" s="14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31.5" customHeight="1">
      <c r="A408" s="114" t="s">
        <v>187</v>
      </c>
      <c r="B408" s="134" t="s">
        <v>188</v>
      </c>
      <c r="C408" s="30">
        <v>6050</v>
      </c>
      <c r="D408" s="31" t="s">
        <v>189</v>
      </c>
      <c r="E408" s="32">
        <v>300000</v>
      </c>
      <c r="F408" s="32">
        <v>300000</v>
      </c>
      <c r="G408" s="32">
        <f>E408+F408</f>
        <v>600000</v>
      </c>
      <c r="H408" s="32">
        <v>100000</v>
      </c>
      <c r="I408" s="32">
        <f>G408+H408</f>
        <v>700000</v>
      </c>
      <c r="J408" s="32"/>
      <c r="K408" s="32">
        <f>I408+J408</f>
        <v>700000</v>
      </c>
      <c r="L408" s="135" t="s">
        <v>190</v>
      </c>
      <c r="M408" s="32">
        <v>12000000</v>
      </c>
      <c r="N408" s="15"/>
      <c r="O408" s="15">
        <f>M408+N408</f>
        <v>12000000</v>
      </c>
      <c r="P408" s="13"/>
      <c r="Q408" s="15">
        <f>O408+P408</f>
        <v>12000000</v>
      </c>
      <c r="R408" s="15"/>
      <c r="S408" s="15">
        <f>Q408+R408</f>
        <v>12000000</v>
      </c>
      <c r="T408" s="15"/>
      <c r="U408" s="15">
        <f aca="true" t="shared" si="133" ref="U408:U471">S408+T408</f>
        <v>12000000</v>
      </c>
      <c r="V408" s="15"/>
      <c r="W408" s="15">
        <v>500000</v>
      </c>
      <c r="X408" s="15"/>
      <c r="Y408" s="15">
        <f t="shared" si="131"/>
        <v>500000</v>
      </c>
    </row>
    <row r="409" spans="1:25" ht="16.5" customHeight="1">
      <c r="A409" s="17"/>
      <c r="B409" s="29"/>
      <c r="C409" s="12"/>
      <c r="D409" s="46" t="s">
        <v>191</v>
      </c>
      <c r="E409" s="13"/>
      <c r="F409" s="13"/>
      <c r="G409" s="13"/>
      <c r="H409" s="13"/>
      <c r="I409" s="13"/>
      <c r="J409" s="13"/>
      <c r="K409" s="13"/>
      <c r="L409" s="13"/>
      <c r="M409" s="13"/>
      <c r="N409" s="15"/>
      <c r="O409" s="15"/>
      <c r="P409" s="13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6.5" customHeight="1">
      <c r="A410" s="37"/>
      <c r="B410" s="52" t="s">
        <v>192</v>
      </c>
      <c r="C410" s="20"/>
      <c r="D410" s="136"/>
      <c r="E410" s="21">
        <f aca="true" t="shared" si="134" ref="E410:K410">SUM(E408:E409)</f>
        <v>300000</v>
      </c>
      <c r="F410" s="21">
        <f t="shared" si="134"/>
        <v>300000</v>
      </c>
      <c r="G410" s="21">
        <f t="shared" si="134"/>
        <v>600000</v>
      </c>
      <c r="H410" s="21">
        <f t="shared" si="134"/>
        <v>100000</v>
      </c>
      <c r="I410" s="21">
        <f t="shared" si="134"/>
        <v>700000</v>
      </c>
      <c r="J410" s="21"/>
      <c r="K410" s="21">
        <f t="shared" si="134"/>
        <v>700000</v>
      </c>
      <c r="L410" s="21">
        <v>11300000</v>
      </c>
      <c r="M410" s="21">
        <f>SUM(M408:M409)</f>
        <v>12000000</v>
      </c>
      <c r="N410" s="87"/>
      <c r="O410" s="22">
        <f>M410+N410</f>
        <v>12000000</v>
      </c>
      <c r="P410" s="94"/>
      <c r="Q410" s="22">
        <f aca="true" t="shared" si="135" ref="Q410:Q473">O410+P410</f>
        <v>12000000</v>
      </c>
      <c r="R410" s="22"/>
      <c r="S410" s="22">
        <f>Q410+R410</f>
        <v>12000000</v>
      </c>
      <c r="T410" s="22"/>
      <c r="U410" s="22">
        <f t="shared" si="133"/>
        <v>12000000</v>
      </c>
      <c r="V410" s="22"/>
      <c r="W410" s="22">
        <f>SUM(W407:W408)</f>
        <v>500000</v>
      </c>
      <c r="X410" s="22"/>
      <c r="Y410" s="22">
        <f t="shared" si="131"/>
        <v>500000</v>
      </c>
    </row>
    <row r="411" spans="1:25" ht="16.5" customHeight="1">
      <c r="A411" s="17"/>
      <c r="B411" s="69">
        <v>85156</v>
      </c>
      <c r="C411" s="12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5"/>
      <c r="O411" s="15"/>
      <c r="P411" s="13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16.5" customHeight="1">
      <c r="A412" s="17"/>
      <c r="B412" s="36" t="s">
        <v>193</v>
      </c>
      <c r="C412" s="30">
        <v>4130</v>
      </c>
      <c r="D412" s="76" t="s">
        <v>194</v>
      </c>
      <c r="E412" s="15">
        <v>481000</v>
      </c>
      <c r="F412" s="15"/>
      <c r="G412" s="15">
        <f>E412+F412</f>
        <v>481000</v>
      </c>
      <c r="H412" s="15">
        <v>32733</v>
      </c>
      <c r="I412" s="15">
        <f>G412+H412</f>
        <v>513733</v>
      </c>
      <c r="J412" s="15"/>
      <c r="K412" s="15">
        <f>I412+J412</f>
        <v>513733</v>
      </c>
      <c r="L412" s="15"/>
      <c r="M412" s="15">
        <f>K412+L412</f>
        <v>513733</v>
      </c>
      <c r="N412" s="15"/>
      <c r="O412" s="15">
        <f>M412+N412</f>
        <v>513733</v>
      </c>
      <c r="P412" s="13"/>
      <c r="Q412" s="15">
        <f t="shared" si="135"/>
        <v>513733</v>
      </c>
      <c r="R412" s="15"/>
      <c r="S412" s="15">
        <f>Q412+R412</f>
        <v>513733</v>
      </c>
      <c r="T412" s="15">
        <v>-19833</v>
      </c>
      <c r="U412" s="15">
        <f t="shared" si="133"/>
        <v>493900</v>
      </c>
      <c r="V412" s="15">
        <v>-1000</v>
      </c>
      <c r="W412" s="15">
        <v>531600</v>
      </c>
      <c r="X412" s="15"/>
      <c r="Y412" s="15">
        <f t="shared" si="131"/>
        <v>531600</v>
      </c>
    </row>
    <row r="413" spans="1:25" ht="16.5" customHeight="1">
      <c r="A413" s="17"/>
      <c r="B413" s="36" t="s">
        <v>195</v>
      </c>
      <c r="C413" s="12"/>
      <c r="D413" s="13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3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16.5" customHeight="1">
      <c r="A414" s="17"/>
      <c r="B414" s="78" t="s">
        <v>196</v>
      </c>
      <c r="C414" s="12"/>
      <c r="D414" s="13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3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16.5" customHeight="1">
      <c r="A415" s="37"/>
      <c r="B415" s="52" t="s">
        <v>197</v>
      </c>
      <c r="C415" s="20"/>
      <c r="D415" s="19"/>
      <c r="E415" s="21">
        <f>SUM(E412:E414)</f>
        <v>481000</v>
      </c>
      <c r="F415" s="21"/>
      <c r="G415" s="21">
        <f>SUM(G412:G414)</f>
        <v>481000</v>
      </c>
      <c r="H415" s="21">
        <f>SUM(H412:H414)</f>
        <v>32733</v>
      </c>
      <c r="I415" s="21">
        <f>SUM(I412:I414)</f>
        <v>513733</v>
      </c>
      <c r="J415" s="21"/>
      <c r="K415" s="21">
        <f>SUM(K412:K414)</f>
        <v>513733</v>
      </c>
      <c r="L415" s="21"/>
      <c r="M415" s="21">
        <f>SUM(M412:M414)</f>
        <v>513733</v>
      </c>
      <c r="N415" s="87"/>
      <c r="O415" s="22">
        <f>M415+N415</f>
        <v>513733</v>
      </c>
      <c r="P415" s="94"/>
      <c r="Q415" s="22">
        <f t="shared" si="135"/>
        <v>513733</v>
      </c>
      <c r="R415" s="22"/>
      <c r="S415" s="22">
        <f>Q415+R415</f>
        <v>513733</v>
      </c>
      <c r="T415" s="22">
        <v>-19833</v>
      </c>
      <c r="U415" s="22">
        <f t="shared" si="133"/>
        <v>493900</v>
      </c>
      <c r="V415" s="22">
        <v>-1000</v>
      </c>
      <c r="W415" s="22">
        <f>SUM(W411:W414)</f>
        <v>531600</v>
      </c>
      <c r="X415" s="22"/>
      <c r="Y415" s="22">
        <f t="shared" si="131"/>
        <v>531600</v>
      </c>
    </row>
    <row r="416" spans="1:25" ht="19.5" customHeight="1">
      <c r="A416" s="99" t="s">
        <v>198</v>
      </c>
      <c r="B416" s="64"/>
      <c r="C416" s="80"/>
      <c r="D416" s="64"/>
      <c r="E416" s="39">
        <f aca="true" t="shared" si="136" ref="E416:M416">E410+E415</f>
        <v>781000</v>
      </c>
      <c r="F416" s="39">
        <f t="shared" si="136"/>
        <v>300000</v>
      </c>
      <c r="G416" s="39">
        <f t="shared" si="136"/>
        <v>1081000</v>
      </c>
      <c r="H416" s="39">
        <f t="shared" si="136"/>
        <v>132733</v>
      </c>
      <c r="I416" s="39">
        <f t="shared" si="136"/>
        <v>1213733</v>
      </c>
      <c r="J416" s="39">
        <f t="shared" si="136"/>
        <v>0</v>
      </c>
      <c r="K416" s="39">
        <f t="shared" si="136"/>
        <v>1213733</v>
      </c>
      <c r="L416" s="39">
        <f t="shared" si="136"/>
        <v>11300000</v>
      </c>
      <c r="M416" s="39">
        <f t="shared" si="136"/>
        <v>12513733</v>
      </c>
      <c r="N416" s="87"/>
      <c r="O416" s="22">
        <f aca="true" t="shared" si="137" ref="O416:O479">M416+N416</f>
        <v>12513733</v>
      </c>
      <c r="P416" s="94"/>
      <c r="Q416" s="22">
        <f t="shared" si="135"/>
        <v>12513733</v>
      </c>
      <c r="R416" s="22"/>
      <c r="S416" s="22">
        <f>Q416+R416</f>
        <v>12513733</v>
      </c>
      <c r="T416" s="22">
        <v>-19833</v>
      </c>
      <c r="U416" s="22">
        <f t="shared" si="133"/>
        <v>12493900</v>
      </c>
      <c r="V416" s="22">
        <v>-1000</v>
      </c>
      <c r="W416" s="22">
        <f>W415+W410</f>
        <v>1031600</v>
      </c>
      <c r="X416" s="22"/>
      <c r="Y416" s="22">
        <f t="shared" si="131"/>
        <v>1031600</v>
      </c>
    </row>
    <row r="417" spans="1:25" ht="16.5" customHeight="1">
      <c r="A417" s="25">
        <v>852</v>
      </c>
      <c r="B417" s="68">
        <v>85201</v>
      </c>
      <c r="C417" s="89">
        <v>2320</v>
      </c>
      <c r="D417" s="90" t="s">
        <v>199</v>
      </c>
      <c r="E417" s="137"/>
      <c r="F417" s="137"/>
      <c r="G417" s="39"/>
      <c r="H417" s="137"/>
      <c r="I417" s="39"/>
      <c r="J417" s="39"/>
      <c r="K417" s="39"/>
      <c r="L417" s="39"/>
      <c r="M417" s="39"/>
      <c r="N417" s="15"/>
      <c r="O417" s="15"/>
      <c r="P417" s="13"/>
      <c r="Q417" s="15"/>
      <c r="R417" s="15"/>
      <c r="S417" s="15"/>
      <c r="T417" s="15"/>
      <c r="U417" s="15"/>
      <c r="V417" s="15"/>
      <c r="W417" s="15">
        <v>1278000</v>
      </c>
      <c r="X417" s="15"/>
      <c r="Y417" s="15">
        <f t="shared" si="131"/>
        <v>1278000</v>
      </c>
    </row>
    <row r="418" spans="1:25" ht="16.5" customHeight="1">
      <c r="A418" s="17" t="s">
        <v>200</v>
      </c>
      <c r="B418" s="36" t="s">
        <v>201</v>
      </c>
      <c r="C418" s="133"/>
      <c r="D418" s="47" t="s">
        <v>202</v>
      </c>
      <c r="E418" s="70"/>
      <c r="F418" s="45">
        <v>1569700</v>
      </c>
      <c r="G418" s="15">
        <f>E418+F418</f>
        <v>1569700</v>
      </c>
      <c r="H418" s="45"/>
      <c r="I418" s="15">
        <f>G418+H418</f>
        <v>1569700</v>
      </c>
      <c r="J418" s="15"/>
      <c r="K418" s="15">
        <f>I418+J418</f>
        <v>1569700</v>
      </c>
      <c r="L418" s="15">
        <v>-49000</v>
      </c>
      <c r="M418" s="15">
        <f>K418+L418</f>
        <v>1520700</v>
      </c>
      <c r="N418" s="15"/>
      <c r="O418" s="15">
        <f t="shared" si="137"/>
        <v>1520700</v>
      </c>
      <c r="P418" s="13"/>
      <c r="Q418" s="15">
        <f t="shared" si="135"/>
        <v>1520700</v>
      </c>
      <c r="R418" s="15"/>
      <c r="S418" s="15">
        <f>Q418+R418</f>
        <v>1520700</v>
      </c>
      <c r="T418" s="15"/>
      <c r="U418" s="15">
        <f t="shared" si="133"/>
        <v>1520700</v>
      </c>
      <c r="V418" s="15">
        <v>-510000</v>
      </c>
      <c r="W418" s="15"/>
      <c r="X418" s="15"/>
      <c r="Y418" s="15"/>
    </row>
    <row r="419" spans="1:25" ht="16.5" customHeight="1">
      <c r="A419" s="51"/>
      <c r="B419" s="36" t="s">
        <v>203</v>
      </c>
      <c r="C419" s="133"/>
      <c r="D419" s="47" t="s">
        <v>204</v>
      </c>
      <c r="E419" s="70"/>
      <c r="F419" s="70"/>
      <c r="G419" s="27"/>
      <c r="H419" s="70"/>
      <c r="I419" s="27"/>
      <c r="J419" s="27"/>
      <c r="K419" s="27"/>
      <c r="L419" s="27"/>
      <c r="M419" s="27"/>
      <c r="N419" s="15"/>
      <c r="O419" s="15"/>
      <c r="P419" s="13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6.5" customHeight="1">
      <c r="A420" s="12"/>
      <c r="B420" s="69"/>
      <c r="C420" s="86"/>
      <c r="D420" s="47"/>
      <c r="E420" s="47"/>
      <c r="F420" s="47"/>
      <c r="G420" s="13"/>
      <c r="H420" s="47"/>
      <c r="I420" s="13"/>
      <c r="J420" s="13"/>
      <c r="K420" s="13"/>
      <c r="L420" s="13"/>
      <c r="M420" s="13"/>
      <c r="N420" s="15"/>
      <c r="O420" s="15"/>
      <c r="P420" s="13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6.5" customHeight="1">
      <c r="A421" s="17"/>
      <c r="B421" s="82"/>
      <c r="C421" s="104">
        <v>3110</v>
      </c>
      <c r="D421" s="117" t="s">
        <v>205</v>
      </c>
      <c r="E421" s="117"/>
      <c r="F421" s="106">
        <v>167300</v>
      </c>
      <c r="G421" s="49">
        <f>E421+F421</f>
        <v>167300</v>
      </c>
      <c r="H421" s="106"/>
      <c r="I421" s="49">
        <f>G421+H421</f>
        <v>167300</v>
      </c>
      <c r="J421" s="49"/>
      <c r="K421" s="49">
        <f>I421+J421</f>
        <v>167300</v>
      </c>
      <c r="L421" s="49"/>
      <c r="M421" s="49">
        <f>K421+L421</f>
        <v>167300</v>
      </c>
      <c r="N421" s="15"/>
      <c r="O421" s="15">
        <f t="shared" si="137"/>
        <v>167300</v>
      </c>
      <c r="P421" s="13"/>
      <c r="Q421" s="15">
        <f t="shared" si="135"/>
        <v>167300</v>
      </c>
      <c r="R421" s="15"/>
      <c r="S421" s="15">
        <f aca="true" t="shared" si="138" ref="S421:S439">Q421+R421</f>
        <v>167300</v>
      </c>
      <c r="T421" s="15"/>
      <c r="U421" s="15">
        <f t="shared" si="133"/>
        <v>167300</v>
      </c>
      <c r="V421" s="15">
        <v>-100000</v>
      </c>
      <c r="W421" s="15">
        <v>97000</v>
      </c>
      <c r="X421" s="15"/>
      <c r="Y421" s="15">
        <f t="shared" si="131"/>
        <v>97000</v>
      </c>
    </row>
    <row r="422" spans="1:25" ht="16.5" customHeight="1">
      <c r="A422" s="138"/>
      <c r="B422" s="107" t="s">
        <v>206</v>
      </c>
      <c r="C422" s="72"/>
      <c r="D422" s="66"/>
      <c r="E422" s="50">
        <f>SUM(E417:E421)</f>
        <v>0</v>
      </c>
      <c r="F422" s="50">
        <f>SUM(F417:F421)</f>
        <v>1737000</v>
      </c>
      <c r="G422" s="50">
        <f>SUM(G417:G421)</f>
        <v>1737000</v>
      </c>
      <c r="H422" s="50"/>
      <c r="I422" s="50">
        <f>SUM(I417:I421)</f>
        <v>1737000</v>
      </c>
      <c r="J422" s="50"/>
      <c r="K422" s="50">
        <f>SUM(K417:K421)</f>
        <v>1737000</v>
      </c>
      <c r="L422" s="50">
        <f>SUM(L417:L421)</f>
        <v>-49000</v>
      </c>
      <c r="M422" s="50">
        <f>SUM(M417:M421)</f>
        <v>1688000</v>
      </c>
      <c r="N422" s="87"/>
      <c r="O422" s="22">
        <f t="shared" si="137"/>
        <v>1688000</v>
      </c>
      <c r="P422" s="94"/>
      <c r="Q422" s="22">
        <f t="shared" si="135"/>
        <v>1688000</v>
      </c>
      <c r="R422" s="22"/>
      <c r="S422" s="22">
        <f t="shared" si="138"/>
        <v>1688000</v>
      </c>
      <c r="T422" s="22"/>
      <c r="U422" s="22">
        <f>SUM(U418:U421)</f>
        <v>1688000</v>
      </c>
      <c r="V422" s="22">
        <f>SUM(V417:V421)</f>
        <v>-610000</v>
      </c>
      <c r="W422" s="22">
        <f>SUM(W417:W421)</f>
        <v>1375000</v>
      </c>
      <c r="X422" s="22"/>
      <c r="Y422" s="22">
        <f t="shared" si="131"/>
        <v>1375000</v>
      </c>
    </row>
    <row r="423" spans="1:25" ht="16.5" customHeight="1">
      <c r="A423" s="138"/>
      <c r="B423" s="73"/>
      <c r="C423" s="130">
        <v>3020</v>
      </c>
      <c r="D423" s="42" t="s">
        <v>262</v>
      </c>
      <c r="E423" s="27"/>
      <c r="F423" s="27"/>
      <c r="G423" s="27"/>
      <c r="H423" s="27"/>
      <c r="I423" s="27"/>
      <c r="J423" s="27"/>
      <c r="K423" s="27"/>
      <c r="L423" s="27"/>
      <c r="M423" s="27"/>
      <c r="N423" s="15"/>
      <c r="O423" s="141"/>
      <c r="P423" s="13"/>
      <c r="Q423" s="141"/>
      <c r="R423" s="141"/>
      <c r="S423" s="141"/>
      <c r="T423" s="141"/>
      <c r="U423" s="141"/>
      <c r="V423" s="141"/>
      <c r="W423" s="28">
        <v>1000</v>
      </c>
      <c r="X423" s="15"/>
      <c r="Y423" s="15">
        <f t="shared" si="131"/>
        <v>1000</v>
      </c>
    </row>
    <row r="424" spans="1:25" ht="16.5" customHeight="1">
      <c r="A424" s="17"/>
      <c r="B424" s="26">
        <v>85202</v>
      </c>
      <c r="C424" s="12">
        <v>4010</v>
      </c>
      <c r="D424" s="13" t="s">
        <v>38</v>
      </c>
      <c r="E424" s="15">
        <v>596315</v>
      </c>
      <c r="F424" s="15"/>
      <c r="G424" s="15">
        <f aca="true" t="shared" si="139" ref="G424:G436">E424+F424</f>
        <v>596315</v>
      </c>
      <c r="H424" s="15"/>
      <c r="I424" s="15">
        <f aca="true" t="shared" si="140" ref="I424:I436">G424+H424</f>
        <v>596315</v>
      </c>
      <c r="J424" s="15"/>
      <c r="K424" s="15">
        <f aca="true" t="shared" si="141" ref="K424:K436">I424+J424</f>
        <v>596315</v>
      </c>
      <c r="L424" s="15"/>
      <c r="M424" s="15">
        <f aca="true" t="shared" si="142" ref="M424:M436">K424+L424</f>
        <v>596315</v>
      </c>
      <c r="N424" s="15"/>
      <c r="O424" s="15">
        <f t="shared" si="137"/>
        <v>596315</v>
      </c>
      <c r="P424" s="15"/>
      <c r="Q424" s="15">
        <f t="shared" si="135"/>
        <v>596315</v>
      </c>
      <c r="R424" s="15"/>
      <c r="S424" s="15">
        <f t="shared" si="138"/>
        <v>596315</v>
      </c>
      <c r="T424" s="15"/>
      <c r="U424" s="15">
        <f t="shared" si="133"/>
        <v>596315</v>
      </c>
      <c r="V424" s="15">
        <v>11880</v>
      </c>
      <c r="W424" s="28">
        <v>607824</v>
      </c>
      <c r="X424" s="15"/>
      <c r="Y424" s="15">
        <f t="shared" si="131"/>
        <v>607824</v>
      </c>
    </row>
    <row r="425" spans="1:25" ht="16.5" customHeight="1">
      <c r="A425" s="17"/>
      <c r="B425" s="29" t="s">
        <v>207</v>
      </c>
      <c r="C425" s="12">
        <v>4040</v>
      </c>
      <c r="D425" s="13" t="s">
        <v>40</v>
      </c>
      <c r="E425" s="15">
        <v>50150</v>
      </c>
      <c r="F425" s="15">
        <v>-3949</v>
      </c>
      <c r="G425" s="15">
        <f t="shared" si="139"/>
        <v>46201</v>
      </c>
      <c r="H425" s="15"/>
      <c r="I425" s="15">
        <f t="shared" si="140"/>
        <v>46201</v>
      </c>
      <c r="J425" s="15"/>
      <c r="K425" s="15">
        <f t="shared" si="141"/>
        <v>46201</v>
      </c>
      <c r="L425" s="15"/>
      <c r="M425" s="15">
        <f t="shared" si="142"/>
        <v>46201</v>
      </c>
      <c r="N425" s="15"/>
      <c r="O425" s="15">
        <f t="shared" si="137"/>
        <v>46201</v>
      </c>
      <c r="P425" s="15"/>
      <c r="Q425" s="15">
        <f t="shared" si="135"/>
        <v>46201</v>
      </c>
      <c r="R425" s="15"/>
      <c r="S425" s="15">
        <f t="shared" si="138"/>
        <v>46201</v>
      </c>
      <c r="T425" s="15"/>
      <c r="U425" s="15">
        <f t="shared" si="133"/>
        <v>46201</v>
      </c>
      <c r="V425" s="15"/>
      <c r="W425" s="28">
        <v>47587</v>
      </c>
      <c r="X425" s="15"/>
      <c r="Y425" s="15">
        <f t="shared" si="131"/>
        <v>47587</v>
      </c>
    </row>
    <row r="426" spans="1:25" ht="16.5" customHeight="1">
      <c r="A426" s="17"/>
      <c r="B426" s="29"/>
      <c r="C426" s="12">
        <v>4110</v>
      </c>
      <c r="D426" s="13" t="s">
        <v>41</v>
      </c>
      <c r="E426" s="15">
        <v>115000</v>
      </c>
      <c r="F426" s="15"/>
      <c r="G426" s="15">
        <f t="shared" si="139"/>
        <v>115000</v>
      </c>
      <c r="H426" s="15"/>
      <c r="I426" s="15">
        <f t="shared" si="140"/>
        <v>115000</v>
      </c>
      <c r="J426" s="15"/>
      <c r="K426" s="15">
        <f t="shared" si="141"/>
        <v>115000</v>
      </c>
      <c r="L426" s="15"/>
      <c r="M426" s="15">
        <f t="shared" si="142"/>
        <v>115000</v>
      </c>
      <c r="N426" s="15"/>
      <c r="O426" s="15">
        <f t="shared" si="137"/>
        <v>115000</v>
      </c>
      <c r="P426" s="15"/>
      <c r="Q426" s="15">
        <f t="shared" si="135"/>
        <v>115000</v>
      </c>
      <c r="R426" s="15"/>
      <c r="S426" s="15">
        <f t="shared" si="138"/>
        <v>115000</v>
      </c>
      <c r="T426" s="15">
        <v>-2000</v>
      </c>
      <c r="U426" s="15">
        <f t="shared" si="133"/>
        <v>113000</v>
      </c>
      <c r="V426" s="15"/>
      <c r="W426" s="28">
        <v>110782</v>
      </c>
      <c r="X426" s="15"/>
      <c r="Y426" s="15">
        <f t="shared" si="131"/>
        <v>110782</v>
      </c>
    </row>
    <row r="427" spans="1:25" ht="16.5" customHeight="1">
      <c r="A427" s="17"/>
      <c r="B427" s="29"/>
      <c r="C427" s="12">
        <v>4120</v>
      </c>
      <c r="D427" s="13" t="s">
        <v>42</v>
      </c>
      <c r="E427" s="15">
        <v>15600</v>
      </c>
      <c r="F427" s="15"/>
      <c r="G427" s="15">
        <f t="shared" si="139"/>
        <v>15600</v>
      </c>
      <c r="H427" s="15"/>
      <c r="I427" s="15">
        <f t="shared" si="140"/>
        <v>15600</v>
      </c>
      <c r="J427" s="15"/>
      <c r="K427" s="15">
        <f t="shared" si="141"/>
        <v>15600</v>
      </c>
      <c r="L427" s="15"/>
      <c r="M427" s="15">
        <f t="shared" si="142"/>
        <v>15600</v>
      </c>
      <c r="N427" s="15"/>
      <c r="O427" s="15">
        <f t="shared" si="137"/>
        <v>15600</v>
      </c>
      <c r="P427" s="15"/>
      <c r="Q427" s="15">
        <f t="shared" si="135"/>
        <v>15600</v>
      </c>
      <c r="R427" s="15"/>
      <c r="S427" s="15">
        <f t="shared" si="138"/>
        <v>15600</v>
      </c>
      <c r="T427" s="15"/>
      <c r="U427" s="15">
        <f t="shared" si="133"/>
        <v>15600</v>
      </c>
      <c r="V427" s="15">
        <v>100</v>
      </c>
      <c r="W427" s="28">
        <v>16161</v>
      </c>
      <c r="X427" s="15"/>
      <c r="Y427" s="15">
        <f t="shared" si="131"/>
        <v>16161</v>
      </c>
    </row>
    <row r="428" spans="1:25" ht="16.5" customHeight="1">
      <c r="A428" s="17"/>
      <c r="B428" s="29"/>
      <c r="C428" s="12">
        <v>4210</v>
      </c>
      <c r="D428" s="13" t="s">
        <v>44</v>
      </c>
      <c r="E428" s="15">
        <v>30000</v>
      </c>
      <c r="F428" s="15"/>
      <c r="G428" s="15">
        <f t="shared" si="139"/>
        <v>30000</v>
      </c>
      <c r="H428" s="15"/>
      <c r="I428" s="15">
        <f t="shared" si="140"/>
        <v>30000</v>
      </c>
      <c r="J428" s="15"/>
      <c r="K428" s="15">
        <f t="shared" si="141"/>
        <v>30000</v>
      </c>
      <c r="L428" s="15"/>
      <c r="M428" s="15">
        <f t="shared" si="142"/>
        <v>30000</v>
      </c>
      <c r="N428" s="15">
        <v>2474</v>
      </c>
      <c r="O428" s="15">
        <f t="shared" si="137"/>
        <v>32474</v>
      </c>
      <c r="P428" s="15">
        <v>3575</v>
      </c>
      <c r="Q428" s="15">
        <f t="shared" si="135"/>
        <v>36049</v>
      </c>
      <c r="R428" s="15"/>
      <c r="S428" s="15">
        <f t="shared" si="138"/>
        <v>36049</v>
      </c>
      <c r="T428" s="15"/>
      <c r="U428" s="15">
        <f t="shared" si="133"/>
        <v>36049</v>
      </c>
      <c r="V428" s="15">
        <v>11366</v>
      </c>
      <c r="W428" s="28">
        <v>20000</v>
      </c>
      <c r="X428" s="15"/>
      <c r="Y428" s="15">
        <f t="shared" si="131"/>
        <v>20000</v>
      </c>
    </row>
    <row r="429" spans="1:25" ht="16.5" customHeight="1">
      <c r="A429" s="17"/>
      <c r="B429" s="29"/>
      <c r="C429" s="12">
        <v>4220</v>
      </c>
      <c r="D429" s="13" t="s">
        <v>113</v>
      </c>
      <c r="E429" s="15">
        <v>107335</v>
      </c>
      <c r="F429" s="15">
        <v>-2403</v>
      </c>
      <c r="G429" s="15">
        <f t="shared" si="139"/>
        <v>104932</v>
      </c>
      <c r="H429" s="15"/>
      <c r="I429" s="15">
        <f t="shared" si="140"/>
        <v>104932</v>
      </c>
      <c r="J429" s="15"/>
      <c r="K429" s="15">
        <f t="shared" si="141"/>
        <v>104932</v>
      </c>
      <c r="L429" s="15"/>
      <c r="M429" s="15">
        <f t="shared" si="142"/>
        <v>104932</v>
      </c>
      <c r="N429" s="15"/>
      <c r="O429" s="15">
        <f t="shared" si="137"/>
        <v>104932</v>
      </c>
      <c r="P429" s="15"/>
      <c r="Q429" s="15">
        <f t="shared" si="135"/>
        <v>104932</v>
      </c>
      <c r="R429" s="15">
        <v>5499</v>
      </c>
      <c r="S429" s="15">
        <f t="shared" si="138"/>
        <v>110431</v>
      </c>
      <c r="T429" s="15">
        <v>424</v>
      </c>
      <c r="U429" s="15">
        <f t="shared" si="133"/>
        <v>110855</v>
      </c>
      <c r="V429" s="15">
        <v>12000</v>
      </c>
      <c r="W429" s="28">
        <v>100000</v>
      </c>
      <c r="X429" s="15"/>
      <c r="Y429" s="15">
        <f t="shared" si="131"/>
        <v>100000</v>
      </c>
    </row>
    <row r="430" spans="1:25" ht="16.5" customHeight="1">
      <c r="A430" s="17"/>
      <c r="B430" s="29"/>
      <c r="C430" s="12">
        <v>4230</v>
      </c>
      <c r="D430" s="13" t="s">
        <v>208</v>
      </c>
      <c r="E430" s="15">
        <v>1000</v>
      </c>
      <c r="F430" s="15"/>
      <c r="G430" s="15">
        <f t="shared" si="139"/>
        <v>1000</v>
      </c>
      <c r="H430" s="15"/>
      <c r="I430" s="15">
        <f t="shared" si="140"/>
        <v>1000</v>
      </c>
      <c r="J430" s="15"/>
      <c r="K430" s="15">
        <f t="shared" si="141"/>
        <v>1000</v>
      </c>
      <c r="L430" s="15"/>
      <c r="M430" s="15">
        <f t="shared" si="142"/>
        <v>1000</v>
      </c>
      <c r="N430" s="15"/>
      <c r="O430" s="15">
        <f t="shared" si="137"/>
        <v>1000</v>
      </c>
      <c r="P430" s="15"/>
      <c r="Q430" s="15">
        <f t="shared" si="135"/>
        <v>1000</v>
      </c>
      <c r="R430" s="15"/>
      <c r="S430" s="15">
        <f t="shared" si="138"/>
        <v>1000</v>
      </c>
      <c r="T430" s="15">
        <v>500</v>
      </c>
      <c r="U430" s="15">
        <f t="shared" si="133"/>
        <v>1500</v>
      </c>
      <c r="V430" s="15"/>
      <c r="W430" s="28">
        <v>1500</v>
      </c>
      <c r="X430" s="15"/>
      <c r="Y430" s="15">
        <f t="shared" si="131"/>
        <v>1500</v>
      </c>
    </row>
    <row r="431" spans="1:25" ht="18.75" customHeight="1">
      <c r="A431" s="17"/>
      <c r="B431" s="29"/>
      <c r="C431" s="12">
        <v>4260</v>
      </c>
      <c r="D431" s="13" t="s">
        <v>45</v>
      </c>
      <c r="E431" s="15">
        <v>69000</v>
      </c>
      <c r="F431" s="139" t="s">
        <v>209</v>
      </c>
      <c r="G431" s="45">
        <v>60590</v>
      </c>
      <c r="H431" s="75"/>
      <c r="I431" s="110">
        <v>60590</v>
      </c>
      <c r="J431" s="75"/>
      <c r="K431" s="110">
        <v>60590</v>
      </c>
      <c r="L431" s="75"/>
      <c r="M431" s="110">
        <v>60590</v>
      </c>
      <c r="N431" s="15"/>
      <c r="O431" s="15">
        <f t="shared" si="137"/>
        <v>60590</v>
      </c>
      <c r="P431" s="15"/>
      <c r="Q431" s="15">
        <f t="shared" si="135"/>
        <v>60590</v>
      </c>
      <c r="R431" s="15"/>
      <c r="S431" s="15">
        <f t="shared" si="138"/>
        <v>60590</v>
      </c>
      <c r="T431" s="15"/>
      <c r="U431" s="15">
        <f t="shared" si="133"/>
        <v>60590</v>
      </c>
      <c r="V431" s="15"/>
      <c r="W431" s="28">
        <v>45346</v>
      </c>
      <c r="X431" s="15"/>
      <c r="Y431" s="15">
        <f t="shared" si="131"/>
        <v>45346</v>
      </c>
    </row>
    <row r="432" spans="1:25" ht="16.5" customHeight="1">
      <c r="A432" s="114"/>
      <c r="B432" s="134"/>
      <c r="C432" s="30">
        <v>4270</v>
      </c>
      <c r="D432" s="114" t="s">
        <v>46</v>
      </c>
      <c r="E432" s="15">
        <v>1000</v>
      </c>
      <c r="F432" s="15"/>
      <c r="G432" s="15">
        <f t="shared" si="139"/>
        <v>1000</v>
      </c>
      <c r="H432" s="15"/>
      <c r="I432" s="15">
        <f t="shared" si="140"/>
        <v>1000</v>
      </c>
      <c r="J432" s="15"/>
      <c r="K432" s="15">
        <f t="shared" si="141"/>
        <v>1000</v>
      </c>
      <c r="L432" s="15"/>
      <c r="M432" s="15">
        <f t="shared" si="142"/>
        <v>1000</v>
      </c>
      <c r="N432" s="15">
        <v>60000</v>
      </c>
      <c r="O432" s="15">
        <f t="shared" si="137"/>
        <v>61000</v>
      </c>
      <c r="P432" s="15"/>
      <c r="Q432" s="15">
        <f t="shared" si="135"/>
        <v>61000</v>
      </c>
      <c r="R432" s="15"/>
      <c r="S432" s="15">
        <f t="shared" si="138"/>
        <v>61000</v>
      </c>
      <c r="T432" s="15">
        <v>15000</v>
      </c>
      <c r="U432" s="15">
        <f t="shared" si="133"/>
        <v>76000</v>
      </c>
      <c r="V432" s="15"/>
      <c r="W432" s="28">
        <v>2000</v>
      </c>
      <c r="X432" s="15"/>
      <c r="Y432" s="15">
        <f t="shared" si="131"/>
        <v>2000</v>
      </c>
    </row>
    <row r="433" spans="1:25" ht="16.5" customHeight="1">
      <c r="A433" s="17"/>
      <c r="B433" s="29"/>
      <c r="C433" s="12">
        <v>4300</v>
      </c>
      <c r="D433" s="13" t="s">
        <v>25</v>
      </c>
      <c r="E433" s="15">
        <v>60000</v>
      </c>
      <c r="F433" s="15">
        <v>-5000</v>
      </c>
      <c r="G433" s="15">
        <f t="shared" si="139"/>
        <v>55000</v>
      </c>
      <c r="H433" s="15"/>
      <c r="I433" s="15">
        <f t="shared" si="140"/>
        <v>55000</v>
      </c>
      <c r="J433" s="15"/>
      <c r="K433" s="15">
        <f t="shared" si="141"/>
        <v>55000</v>
      </c>
      <c r="L433" s="15"/>
      <c r="M433" s="15">
        <f t="shared" si="142"/>
        <v>55000</v>
      </c>
      <c r="N433" s="15"/>
      <c r="O433" s="15">
        <f t="shared" si="137"/>
        <v>55000</v>
      </c>
      <c r="P433" s="15"/>
      <c r="Q433" s="15">
        <f t="shared" si="135"/>
        <v>55000</v>
      </c>
      <c r="R433" s="15"/>
      <c r="S433" s="15">
        <f t="shared" si="138"/>
        <v>55000</v>
      </c>
      <c r="T433" s="15">
        <v>2000</v>
      </c>
      <c r="U433" s="15">
        <f t="shared" si="133"/>
        <v>57000</v>
      </c>
      <c r="V433" s="15">
        <v>8331</v>
      </c>
      <c r="W433" s="28">
        <v>42000</v>
      </c>
      <c r="X433" s="15"/>
      <c r="Y433" s="15">
        <f t="shared" si="131"/>
        <v>42000</v>
      </c>
    </row>
    <row r="434" spans="1:25" ht="16.5" customHeight="1">
      <c r="A434" s="17"/>
      <c r="B434" s="29"/>
      <c r="C434" s="12">
        <v>4410</v>
      </c>
      <c r="D434" s="13" t="s">
        <v>85</v>
      </c>
      <c r="E434" s="15">
        <v>3000</v>
      </c>
      <c r="F434" s="15"/>
      <c r="G434" s="15">
        <f t="shared" si="139"/>
        <v>3000</v>
      </c>
      <c r="H434" s="15"/>
      <c r="I434" s="15">
        <f t="shared" si="140"/>
        <v>3000</v>
      </c>
      <c r="J434" s="15"/>
      <c r="K434" s="15">
        <f t="shared" si="141"/>
        <v>3000</v>
      </c>
      <c r="L434" s="15">
        <v>-998</v>
      </c>
      <c r="M434" s="15">
        <f t="shared" si="142"/>
        <v>2002</v>
      </c>
      <c r="N434" s="15"/>
      <c r="O434" s="15">
        <f t="shared" si="137"/>
        <v>2002</v>
      </c>
      <c r="P434" s="15"/>
      <c r="Q434" s="15">
        <f t="shared" si="135"/>
        <v>2002</v>
      </c>
      <c r="R434" s="15"/>
      <c r="S434" s="15">
        <f t="shared" si="138"/>
        <v>2002</v>
      </c>
      <c r="T434" s="15"/>
      <c r="U434" s="15">
        <f t="shared" si="133"/>
        <v>2002</v>
      </c>
      <c r="V434" s="15">
        <v>700</v>
      </c>
      <c r="W434" s="28">
        <v>2300</v>
      </c>
      <c r="X434" s="15"/>
      <c r="Y434" s="15">
        <f t="shared" si="131"/>
        <v>2300</v>
      </c>
    </row>
    <row r="435" spans="1:25" ht="16.5" customHeight="1">
      <c r="A435" s="17"/>
      <c r="B435" s="29"/>
      <c r="C435" s="12">
        <v>4430</v>
      </c>
      <c r="D435" s="13" t="s">
        <v>49</v>
      </c>
      <c r="E435" s="15">
        <v>5500</v>
      </c>
      <c r="F435" s="15"/>
      <c r="G435" s="15">
        <f t="shared" si="139"/>
        <v>5500</v>
      </c>
      <c r="H435" s="15"/>
      <c r="I435" s="15">
        <f t="shared" si="140"/>
        <v>5500</v>
      </c>
      <c r="J435" s="15"/>
      <c r="K435" s="15">
        <f t="shared" si="141"/>
        <v>5500</v>
      </c>
      <c r="L435" s="15"/>
      <c r="M435" s="15">
        <f t="shared" si="142"/>
        <v>5500</v>
      </c>
      <c r="N435" s="15"/>
      <c r="O435" s="15">
        <f t="shared" si="137"/>
        <v>5500</v>
      </c>
      <c r="P435" s="15"/>
      <c r="Q435" s="15">
        <f t="shared" si="135"/>
        <v>5500</v>
      </c>
      <c r="R435" s="15"/>
      <c r="S435" s="15">
        <f t="shared" si="138"/>
        <v>5500</v>
      </c>
      <c r="T435" s="15">
        <v>-424</v>
      </c>
      <c r="U435" s="15">
        <f t="shared" si="133"/>
        <v>5076</v>
      </c>
      <c r="V435" s="15">
        <v>34</v>
      </c>
      <c r="W435" s="28">
        <v>5500</v>
      </c>
      <c r="X435" s="15"/>
      <c r="Y435" s="15">
        <f t="shared" si="131"/>
        <v>5500</v>
      </c>
    </row>
    <row r="436" spans="1:25" ht="16.5" customHeight="1">
      <c r="A436" s="17"/>
      <c r="B436" s="29"/>
      <c r="C436" s="12">
        <v>4440</v>
      </c>
      <c r="D436" s="13" t="s">
        <v>50</v>
      </c>
      <c r="E436" s="49">
        <v>21000</v>
      </c>
      <c r="F436" s="49"/>
      <c r="G436" s="15">
        <f t="shared" si="139"/>
        <v>21000</v>
      </c>
      <c r="H436" s="49"/>
      <c r="I436" s="15">
        <f t="shared" si="140"/>
        <v>21000</v>
      </c>
      <c r="J436" s="49"/>
      <c r="K436" s="15">
        <f t="shared" si="141"/>
        <v>21000</v>
      </c>
      <c r="L436" s="49">
        <v>998</v>
      </c>
      <c r="M436" s="15">
        <f t="shared" si="142"/>
        <v>21998</v>
      </c>
      <c r="N436" s="15"/>
      <c r="O436" s="15">
        <f t="shared" si="137"/>
        <v>21998</v>
      </c>
      <c r="P436" s="15"/>
      <c r="Q436" s="15">
        <f t="shared" si="135"/>
        <v>21998</v>
      </c>
      <c r="R436" s="15"/>
      <c r="S436" s="15">
        <f t="shared" si="138"/>
        <v>21998</v>
      </c>
      <c r="T436" s="15"/>
      <c r="U436" s="15">
        <f t="shared" si="133"/>
        <v>21998</v>
      </c>
      <c r="V436" s="15"/>
      <c r="W436" s="28">
        <v>23000</v>
      </c>
      <c r="X436" s="15"/>
      <c r="Y436" s="15">
        <f t="shared" si="131"/>
        <v>23000</v>
      </c>
    </row>
    <row r="437" spans="1:25" ht="16.5" customHeight="1">
      <c r="A437" s="17"/>
      <c r="B437" s="48"/>
      <c r="C437" s="83">
        <v>6050</v>
      </c>
      <c r="D437" s="60" t="s">
        <v>189</v>
      </c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>
        <v>0</v>
      </c>
      <c r="V437" s="15">
        <v>854</v>
      </c>
      <c r="W437" s="28">
        <v>80000</v>
      </c>
      <c r="X437" s="15">
        <v>100000</v>
      </c>
      <c r="Y437" s="15">
        <f t="shared" si="131"/>
        <v>180000</v>
      </c>
    </row>
    <row r="438" spans="1:25" ht="16.5" customHeight="1">
      <c r="A438" s="51"/>
      <c r="B438" s="73" t="s">
        <v>210</v>
      </c>
      <c r="C438" s="71"/>
      <c r="D438" s="44"/>
      <c r="E438" s="39">
        <f>SUM(E424:E436)</f>
        <v>1074900</v>
      </c>
      <c r="F438" s="39">
        <v>-19762</v>
      </c>
      <c r="G438" s="39">
        <f>SUM(G424:G436)</f>
        <v>1055138</v>
      </c>
      <c r="H438" s="39"/>
      <c r="I438" s="39">
        <f>SUM(I424:I436)</f>
        <v>1055138</v>
      </c>
      <c r="J438" s="39"/>
      <c r="K438" s="39">
        <f aca="true" t="shared" si="143" ref="K438:R438">SUM(K424:K436)</f>
        <v>1055138</v>
      </c>
      <c r="L438" s="39">
        <f t="shared" si="143"/>
        <v>0</v>
      </c>
      <c r="M438" s="39">
        <f t="shared" si="143"/>
        <v>1055138</v>
      </c>
      <c r="N438" s="39">
        <f t="shared" si="143"/>
        <v>62474</v>
      </c>
      <c r="O438" s="39">
        <f t="shared" si="143"/>
        <v>1117612</v>
      </c>
      <c r="P438" s="21">
        <f t="shared" si="143"/>
        <v>3575</v>
      </c>
      <c r="Q438" s="21">
        <f t="shared" si="143"/>
        <v>1121187</v>
      </c>
      <c r="R438" s="22">
        <f t="shared" si="143"/>
        <v>5499</v>
      </c>
      <c r="S438" s="22">
        <f t="shared" si="138"/>
        <v>1126686</v>
      </c>
      <c r="T438" s="22">
        <f>SUM(T424:T436)</f>
        <v>15500</v>
      </c>
      <c r="U438" s="22">
        <f>SUM(U424:U436)</f>
        <v>1142186</v>
      </c>
      <c r="V438" s="22">
        <f>SUM(V424:V437)</f>
        <v>45265</v>
      </c>
      <c r="W438" s="22">
        <f>SUM(W423:W437)</f>
        <v>1105000</v>
      </c>
      <c r="X438" s="22">
        <v>100000</v>
      </c>
      <c r="Y438" s="22">
        <f t="shared" si="131"/>
        <v>1205000</v>
      </c>
    </row>
    <row r="439" spans="1:25" ht="16.5" customHeight="1">
      <c r="A439" s="51"/>
      <c r="B439" s="57">
        <v>85202</v>
      </c>
      <c r="C439" s="25">
        <v>2820</v>
      </c>
      <c r="D439" s="14" t="s">
        <v>211</v>
      </c>
      <c r="E439" s="16">
        <v>595200</v>
      </c>
      <c r="F439" s="16">
        <v>16752</v>
      </c>
      <c r="G439" s="16">
        <f>E439+F439</f>
        <v>611952</v>
      </c>
      <c r="H439" s="16"/>
      <c r="I439" s="16">
        <f>G439+H439</f>
        <v>611952</v>
      </c>
      <c r="J439" s="16"/>
      <c r="K439" s="16">
        <f>I439+J439</f>
        <v>611952</v>
      </c>
      <c r="L439" s="16"/>
      <c r="M439" s="16">
        <f>K439+L439</f>
        <v>611952</v>
      </c>
      <c r="N439" s="16"/>
      <c r="O439" s="16">
        <f t="shared" si="137"/>
        <v>611952</v>
      </c>
      <c r="P439" s="15"/>
      <c r="Q439" s="15">
        <f t="shared" si="135"/>
        <v>611952</v>
      </c>
      <c r="R439" s="15"/>
      <c r="S439" s="15">
        <f t="shared" si="138"/>
        <v>611952</v>
      </c>
      <c r="T439" s="15"/>
      <c r="U439" s="15">
        <f t="shared" si="133"/>
        <v>611952</v>
      </c>
      <c r="V439" s="15"/>
      <c r="W439" s="15">
        <v>609600</v>
      </c>
      <c r="X439" s="15"/>
      <c r="Y439" s="15">
        <f t="shared" si="131"/>
        <v>609600</v>
      </c>
    </row>
    <row r="440" spans="1:25" ht="16.5" customHeight="1">
      <c r="A440" s="51"/>
      <c r="B440" s="58" t="s">
        <v>207</v>
      </c>
      <c r="C440" s="12"/>
      <c r="D440" s="44"/>
      <c r="E440" s="27"/>
      <c r="F440" s="27"/>
      <c r="G440" s="27"/>
      <c r="H440" s="27"/>
      <c r="I440" s="27"/>
      <c r="J440" s="27"/>
      <c r="K440" s="27"/>
      <c r="L440" s="27"/>
      <c r="M440" s="27"/>
      <c r="N440" s="15"/>
      <c r="O440" s="15"/>
      <c r="P440" s="13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16.5" customHeight="1">
      <c r="A441" s="51"/>
      <c r="B441" s="58" t="s">
        <v>212</v>
      </c>
      <c r="C441" s="12"/>
      <c r="D441" s="44"/>
      <c r="E441" s="50"/>
      <c r="F441" s="50"/>
      <c r="G441" s="50"/>
      <c r="H441" s="50"/>
      <c r="I441" s="50"/>
      <c r="J441" s="50"/>
      <c r="K441" s="50"/>
      <c r="L441" s="50"/>
      <c r="M441" s="50"/>
      <c r="N441" s="15"/>
      <c r="O441" s="15"/>
      <c r="P441" s="13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6.5" customHeight="1">
      <c r="A442" s="51"/>
      <c r="B442" s="19" t="s">
        <v>210</v>
      </c>
      <c r="C442" s="20"/>
      <c r="D442" s="19"/>
      <c r="E442" s="21">
        <f>SUM(E439:E441)</f>
        <v>595200</v>
      </c>
      <c r="F442" s="21">
        <f>SUM(F439:F441)</f>
        <v>16752</v>
      </c>
      <c r="G442" s="21">
        <f>SUM(G439:G441)</f>
        <v>611952</v>
      </c>
      <c r="H442" s="21"/>
      <c r="I442" s="21">
        <f>SUM(I439:I441)</f>
        <v>611952</v>
      </c>
      <c r="J442" s="21"/>
      <c r="K442" s="21">
        <f>SUM(K439:K441)</f>
        <v>611952</v>
      </c>
      <c r="L442" s="21"/>
      <c r="M442" s="21">
        <f>SUM(M439:M441)</f>
        <v>611952</v>
      </c>
      <c r="N442" s="87"/>
      <c r="O442" s="22">
        <f t="shared" si="137"/>
        <v>611952</v>
      </c>
      <c r="P442" s="94"/>
      <c r="Q442" s="22">
        <f t="shared" si="135"/>
        <v>611952</v>
      </c>
      <c r="R442" s="22"/>
      <c r="S442" s="22">
        <f>Q442+R442</f>
        <v>611952</v>
      </c>
      <c r="T442" s="22"/>
      <c r="U442" s="22">
        <f t="shared" si="133"/>
        <v>611952</v>
      </c>
      <c r="V442" s="22"/>
      <c r="W442" s="22">
        <f>SUM(W439:W441)</f>
        <v>609600</v>
      </c>
      <c r="X442" s="22"/>
      <c r="Y442" s="22">
        <f t="shared" si="131"/>
        <v>609600</v>
      </c>
    </row>
    <row r="443" spans="1:25" ht="16.5" customHeight="1">
      <c r="A443" s="51"/>
      <c r="B443" s="140">
        <v>85203</v>
      </c>
      <c r="C443" s="80"/>
      <c r="D443" s="64"/>
      <c r="E443" s="27"/>
      <c r="F443" s="27"/>
      <c r="G443" s="27"/>
      <c r="H443" s="27"/>
      <c r="I443" s="27"/>
      <c r="J443" s="27"/>
      <c r="K443" s="27"/>
      <c r="L443" s="27"/>
      <c r="M443" s="27"/>
      <c r="N443" s="15"/>
      <c r="O443" s="141"/>
      <c r="P443" s="13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6.5" customHeight="1">
      <c r="A444" s="51"/>
      <c r="B444" s="42" t="s">
        <v>213</v>
      </c>
      <c r="C444" s="130">
        <v>2820</v>
      </c>
      <c r="D444" s="13" t="s">
        <v>211</v>
      </c>
      <c r="E444" s="27"/>
      <c r="F444" s="27"/>
      <c r="G444" s="27"/>
      <c r="H444" s="27"/>
      <c r="I444" s="27"/>
      <c r="J444" s="27"/>
      <c r="K444" s="27"/>
      <c r="L444" s="27"/>
      <c r="M444" s="28">
        <v>0</v>
      </c>
      <c r="N444" s="15">
        <v>220000</v>
      </c>
      <c r="O444" s="28">
        <v>220000</v>
      </c>
      <c r="P444" s="13"/>
      <c r="Q444" s="15">
        <f t="shared" si="135"/>
        <v>220000</v>
      </c>
      <c r="R444" s="15"/>
      <c r="S444" s="15">
        <f>Q444+R444</f>
        <v>220000</v>
      </c>
      <c r="T444" s="15"/>
      <c r="U444" s="15">
        <f t="shared" si="133"/>
        <v>220000</v>
      </c>
      <c r="V444" s="15"/>
      <c r="W444" s="15">
        <v>255000</v>
      </c>
      <c r="X444" s="15"/>
      <c r="Y444" s="15">
        <f t="shared" si="131"/>
        <v>255000</v>
      </c>
    </row>
    <row r="445" spans="1:25" ht="16.5" customHeight="1">
      <c r="A445" s="51"/>
      <c r="B445" s="142"/>
      <c r="C445" s="71"/>
      <c r="D445" s="44"/>
      <c r="E445" s="27"/>
      <c r="F445" s="27"/>
      <c r="G445" s="27"/>
      <c r="H445" s="27"/>
      <c r="I445" s="27"/>
      <c r="J445" s="27"/>
      <c r="K445" s="27"/>
      <c r="L445" s="27"/>
      <c r="M445" s="28"/>
      <c r="N445" s="15"/>
      <c r="O445" s="141"/>
      <c r="P445" s="13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16.5" customHeight="1">
      <c r="A446" s="51"/>
      <c r="B446" s="79" t="s">
        <v>214</v>
      </c>
      <c r="C446" s="80"/>
      <c r="D446" s="19"/>
      <c r="E446" s="21"/>
      <c r="F446" s="21"/>
      <c r="G446" s="21"/>
      <c r="H446" s="21"/>
      <c r="I446" s="21"/>
      <c r="J446" s="21"/>
      <c r="K446" s="21"/>
      <c r="L446" s="21"/>
      <c r="M446" s="22">
        <f>SUM(M443:M445)</f>
        <v>0</v>
      </c>
      <c r="N446" s="21">
        <f>SUM(N443:N445)</f>
        <v>220000</v>
      </c>
      <c r="O446" s="21">
        <f>SUM(O443:O445)</f>
        <v>220000</v>
      </c>
      <c r="P446" s="94"/>
      <c r="Q446" s="22">
        <f t="shared" si="135"/>
        <v>220000</v>
      </c>
      <c r="R446" s="22"/>
      <c r="S446" s="22">
        <f>Q446+R446</f>
        <v>220000</v>
      </c>
      <c r="T446" s="22"/>
      <c r="U446" s="22">
        <f t="shared" si="133"/>
        <v>220000</v>
      </c>
      <c r="V446" s="22"/>
      <c r="W446" s="22">
        <f>SUM(W443:W445)</f>
        <v>255000</v>
      </c>
      <c r="X446" s="22"/>
      <c r="Y446" s="22">
        <f t="shared" si="131"/>
        <v>255000</v>
      </c>
    </row>
    <row r="447" spans="1:25" ht="16.5" customHeight="1">
      <c r="A447" s="17"/>
      <c r="B447" s="57">
        <v>85204</v>
      </c>
      <c r="C447" s="25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5"/>
      <c r="O447" s="15"/>
      <c r="P447" s="13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6.5" customHeight="1">
      <c r="A448" s="17"/>
      <c r="B448" s="29" t="s">
        <v>215</v>
      </c>
      <c r="C448" s="12">
        <v>2320</v>
      </c>
      <c r="D448" s="13" t="s">
        <v>216</v>
      </c>
      <c r="E448" s="13"/>
      <c r="F448" s="13"/>
      <c r="G448" s="13"/>
      <c r="H448" s="13"/>
      <c r="I448" s="13"/>
      <c r="J448" s="13"/>
      <c r="K448" s="13"/>
      <c r="L448" s="13"/>
      <c r="M448" s="13"/>
      <c r="N448" s="15"/>
      <c r="O448" s="15"/>
      <c r="P448" s="15">
        <v>40000</v>
      </c>
      <c r="Q448" s="15">
        <v>40000</v>
      </c>
      <c r="R448" s="15"/>
      <c r="S448" s="15">
        <f>Q448+R448</f>
        <v>40000</v>
      </c>
      <c r="T448" s="15"/>
      <c r="U448" s="15">
        <f t="shared" si="133"/>
        <v>40000</v>
      </c>
      <c r="V448" s="15">
        <v>20000</v>
      </c>
      <c r="W448" s="15">
        <v>48000</v>
      </c>
      <c r="X448" s="15"/>
      <c r="Y448" s="15">
        <f t="shared" si="131"/>
        <v>48000</v>
      </c>
    </row>
    <row r="449" spans="1:25" ht="16.5" customHeight="1">
      <c r="A449" s="17"/>
      <c r="B449" s="36"/>
      <c r="C449" s="12"/>
      <c r="D449" s="13" t="s">
        <v>217</v>
      </c>
      <c r="E449" s="13"/>
      <c r="F449" s="13"/>
      <c r="G449" s="13"/>
      <c r="H449" s="13"/>
      <c r="I449" s="13"/>
      <c r="J449" s="13"/>
      <c r="K449" s="13"/>
      <c r="L449" s="13"/>
      <c r="M449" s="13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6.5" customHeight="1">
      <c r="A450" s="17"/>
      <c r="B450" s="36"/>
      <c r="C450" s="12">
        <v>3110</v>
      </c>
      <c r="D450" s="13" t="s">
        <v>205</v>
      </c>
      <c r="E450" s="15">
        <v>1050000</v>
      </c>
      <c r="F450" s="15"/>
      <c r="G450" s="15">
        <f>E450+F450</f>
        <v>1050000</v>
      </c>
      <c r="H450" s="15"/>
      <c r="I450" s="15">
        <f>G450+H450</f>
        <v>1050000</v>
      </c>
      <c r="J450" s="15"/>
      <c r="K450" s="15">
        <f>I450+J450</f>
        <v>1050000</v>
      </c>
      <c r="L450" s="15"/>
      <c r="M450" s="15">
        <f>K450+L450</f>
        <v>1050000</v>
      </c>
      <c r="N450" s="15"/>
      <c r="O450" s="15">
        <f t="shared" si="137"/>
        <v>1050000</v>
      </c>
      <c r="P450" s="15">
        <v>-40000</v>
      </c>
      <c r="Q450" s="15">
        <f t="shared" si="135"/>
        <v>1010000</v>
      </c>
      <c r="R450" s="15"/>
      <c r="S450" s="15">
        <f>Q450+R450</f>
        <v>1010000</v>
      </c>
      <c r="T450" s="15"/>
      <c r="U450" s="15">
        <f t="shared" si="133"/>
        <v>1010000</v>
      </c>
      <c r="V450" s="15">
        <v>-30000</v>
      </c>
      <c r="W450" s="15">
        <v>1100000</v>
      </c>
      <c r="X450" s="15"/>
      <c r="Y450" s="15">
        <f t="shared" si="131"/>
        <v>1100000</v>
      </c>
    </row>
    <row r="451" spans="1:25" ht="16.5" customHeight="1">
      <c r="A451" s="51"/>
      <c r="B451" s="52" t="s">
        <v>218</v>
      </c>
      <c r="C451" s="20"/>
      <c r="D451" s="19"/>
      <c r="E451" s="21">
        <f>E450</f>
        <v>1050000</v>
      </c>
      <c r="F451" s="21"/>
      <c r="G451" s="21">
        <f>G450</f>
        <v>1050000</v>
      </c>
      <c r="H451" s="21"/>
      <c r="I451" s="21">
        <f>I450</f>
        <v>1050000</v>
      </c>
      <c r="J451" s="21"/>
      <c r="K451" s="21">
        <f>K450</f>
        <v>1050000</v>
      </c>
      <c r="L451" s="21"/>
      <c r="M451" s="21">
        <f>M450</f>
        <v>1050000</v>
      </c>
      <c r="N451" s="22"/>
      <c r="O451" s="22">
        <f>SUM(O448:O450)</f>
        <v>1050000</v>
      </c>
      <c r="P451" s="87"/>
      <c r="Q451" s="22">
        <f t="shared" si="135"/>
        <v>1050000</v>
      </c>
      <c r="R451" s="22"/>
      <c r="S451" s="22">
        <f>Q451+R451</f>
        <v>1050000</v>
      </c>
      <c r="T451" s="22"/>
      <c r="U451" s="22">
        <f t="shared" si="133"/>
        <v>1050000</v>
      </c>
      <c r="V451" s="22">
        <f>SUM(V447:V450)</f>
        <v>-10000</v>
      </c>
      <c r="W451" s="22">
        <f>SUM(W447:W450)</f>
        <v>1148000</v>
      </c>
      <c r="X451" s="22"/>
      <c r="Y451" s="22">
        <f t="shared" si="131"/>
        <v>1148000</v>
      </c>
    </row>
    <row r="452" spans="1:25" ht="16.5" customHeight="1">
      <c r="A452" s="17"/>
      <c r="B452" s="57">
        <v>85218</v>
      </c>
      <c r="C452" s="25">
        <v>3020</v>
      </c>
      <c r="D452" s="14" t="s">
        <v>219</v>
      </c>
      <c r="E452" s="81">
        <v>1470</v>
      </c>
      <c r="F452" s="143"/>
      <c r="G452" s="16">
        <f>E452+F452</f>
        <v>1470</v>
      </c>
      <c r="H452" s="143"/>
      <c r="I452" s="16">
        <f>G452+H452</f>
        <v>1470</v>
      </c>
      <c r="J452" s="16"/>
      <c r="K452" s="16">
        <f>I452+J452</f>
        <v>1470</v>
      </c>
      <c r="L452" s="16"/>
      <c r="M452" s="16">
        <f>K452+L452</f>
        <v>1470</v>
      </c>
      <c r="N452" s="15"/>
      <c r="O452" s="15">
        <f t="shared" si="137"/>
        <v>1470</v>
      </c>
      <c r="P452" s="15">
        <v>-490</v>
      </c>
      <c r="Q452" s="15">
        <f t="shared" si="135"/>
        <v>980</v>
      </c>
      <c r="R452" s="15"/>
      <c r="S452" s="15">
        <f aca="true" t="shared" si="144" ref="S452:S515">Q452+R452</f>
        <v>980</v>
      </c>
      <c r="T452" s="15"/>
      <c r="U452" s="15">
        <f t="shared" si="133"/>
        <v>980</v>
      </c>
      <c r="V452" s="15"/>
      <c r="W452" s="15">
        <v>1470</v>
      </c>
      <c r="X452" s="15"/>
      <c r="Y452" s="15">
        <f t="shared" si="131"/>
        <v>1470</v>
      </c>
    </row>
    <row r="453" spans="1:25" ht="16.5" customHeight="1">
      <c r="A453" s="17"/>
      <c r="B453" s="29" t="s">
        <v>220</v>
      </c>
      <c r="C453" s="12">
        <v>4010</v>
      </c>
      <c r="D453" s="13" t="s">
        <v>38</v>
      </c>
      <c r="E453" s="110">
        <v>295100</v>
      </c>
      <c r="F453" s="144"/>
      <c r="G453" s="15">
        <f aca="true" t="shared" si="145" ref="G453:G464">E453+F453</f>
        <v>295100</v>
      </c>
      <c r="H453" s="144"/>
      <c r="I453" s="15">
        <f aca="true" t="shared" si="146" ref="I453:I464">G453+H453</f>
        <v>295100</v>
      </c>
      <c r="J453" s="15"/>
      <c r="K453" s="15">
        <f aca="true" t="shared" si="147" ref="K453:K464">I453+J453</f>
        <v>295100</v>
      </c>
      <c r="L453" s="15">
        <v>24000</v>
      </c>
      <c r="M453" s="15">
        <f aca="true" t="shared" si="148" ref="M453:M464">K453+L453</f>
        <v>319100</v>
      </c>
      <c r="N453" s="15"/>
      <c r="O453" s="15">
        <f t="shared" si="137"/>
        <v>319100</v>
      </c>
      <c r="P453" s="15">
        <v>-3100</v>
      </c>
      <c r="Q453" s="15">
        <f t="shared" si="135"/>
        <v>316000</v>
      </c>
      <c r="R453" s="15"/>
      <c r="S453" s="15">
        <f t="shared" si="144"/>
        <v>316000</v>
      </c>
      <c r="T453" s="15"/>
      <c r="U453" s="15">
        <f t="shared" si="133"/>
        <v>316000</v>
      </c>
      <c r="V453" s="15"/>
      <c r="W453" s="15">
        <v>384766</v>
      </c>
      <c r="X453" s="15"/>
      <c r="Y453" s="15">
        <f t="shared" si="131"/>
        <v>384766</v>
      </c>
    </row>
    <row r="454" spans="1:25" ht="16.5" customHeight="1">
      <c r="A454" s="17"/>
      <c r="B454" s="29" t="s">
        <v>221</v>
      </c>
      <c r="C454" s="12">
        <v>4040</v>
      </c>
      <c r="D454" s="13" t="s">
        <v>222</v>
      </c>
      <c r="E454" s="110">
        <v>22782</v>
      </c>
      <c r="F454" s="144"/>
      <c r="G454" s="15">
        <f t="shared" si="145"/>
        <v>22782</v>
      </c>
      <c r="H454" s="144"/>
      <c r="I454" s="15">
        <f t="shared" si="146"/>
        <v>22782</v>
      </c>
      <c r="J454" s="15"/>
      <c r="K454" s="15">
        <f t="shared" si="147"/>
        <v>22782</v>
      </c>
      <c r="L454" s="15"/>
      <c r="M454" s="15">
        <f t="shared" si="148"/>
        <v>22782</v>
      </c>
      <c r="N454" s="15"/>
      <c r="O454" s="15">
        <f t="shared" si="137"/>
        <v>22782</v>
      </c>
      <c r="P454" s="15">
        <v>-298</v>
      </c>
      <c r="Q454" s="15">
        <f t="shared" si="135"/>
        <v>22484</v>
      </c>
      <c r="R454" s="15"/>
      <c r="S454" s="15">
        <f t="shared" si="144"/>
        <v>22484</v>
      </c>
      <c r="T454" s="15"/>
      <c r="U454" s="15">
        <f t="shared" si="133"/>
        <v>22484</v>
      </c>
      <c r="V454" s="15"/>
      <c r="W454" s="15">
        <v>25315</v>
      </c>
      <c r="X454" s="15"/>
      <c r="Y454" s="15">
        <f t="shared" si="131"/>
        <v>25315</v>
      </c>
    </row>
    <row r="455" spans="1:25" ht="16.5" customHeight="1">
      <c r="A455" s="17"/>
      <c r="B455" s="29"/>
      <c r="C455" s="12">
        <v>4110</v>
      </c>
      <c r="D455" s="13" t="s">
        <v>223</v>
      </c>
      <c r="E455" s="110">
        <v>56360</v>
      </c>
      <c r="F455" s="144"/>
      <c r="G455" s="15">
        <f t="shared" si="145"/>
        <v>56360</v>
      </c>
      <c r="H455" s="144"/>
      <c r="I455" s="15">
        <f t="shared" si="146"/>
        <v>56360</v>
      </c>
      <c r="J455" s="15"/>
      <c r="K455" s="15">
        <f t="shared" si="147"/>
        <v>56360</v>
      </c>
      <c r="L455" s="15">
        <v>5958</v>
      </c>
      <c r="M455" s="15">
        <f t="shared" si="148"/>
        <v>62318</v>
      </c>
      <c r="N455" s="15"/>
      <c r="O455" s="15">
        <f t="shared" si="137"/>
        <v>62318</v>
      </c>
      <c r="P455" s="15">
        <v>-4318</v>
      </c>
      <c r="Q455" s="15">
        <f t="shared" si="135"/>
        <v>58000</v>
      </c>
      <c r="R455" s="15"/>
      <c r="S455" s="15">
        <f t="shared" si="144"/>
        <v>58000</v>
      </c>
      <c r="T455" s="15"/>
      <c r="U455" s="15">
        <f t="shared" si="133"/>
        <v>58000</v>
      </c>
      <c r="V455" s="15"/>
      <c r="W455" s="15">
        <v>68219</v>
      </c>
      <c r="X455" s="15"/>
      <c r="Y455" s="15">
        <f t="shared" si="131"/>
        <v>68219</v>
      </c>
    </row>
    <row r="456" spans="1:25" ht="16.5" customHeight="1">
      <c r="A456" s="17"/>
      <c r="B456" s="29"/>
      <c r="C456" s="12">
        <v>4120</v>
      </c>
      <c r="D456" s="13" t="s">
        <v>42</v>
      </c>
      <c r="E456" s="110">
        <v>7938</v>
      </c>
      <c r="F456" s="144"/>
      <c r="G456" s="15">
        <f t="shared" si="145"/>
        <v>7938</v>
      </c>
      <c r="H456" s="144"/>
      <c r="I456" s="15">
        <f t="shared" si="146"/>
        <v>7938</v>
      </c>
      <c r="J456" s="15"/>
      <c r="K456" s="15">
        <f t="shared" si="147"/>
        <v>7938</v>
      </c>
      <c r="L456" s="15">
        <v>826</v>
      </c>
      <c r="M456" s="15">
        <f t="shared" si="148"/>
        <v>8764</v>
      </c>
      <c r="N456" s="15"/>
      <c r="O456" s="15">
        <f t="shared" si="137"/>
        <v>8764</v>
      </c>
      <c r="P456" s="15"/>
      <c r="Q456" s="15">
        <f t="shared" si="135"/>
        <v>8764</v>
      </c>
      <c r="R456" s="15"/>
      <c r="S456" s="15">
        <f t="shared" si="144"/>
        <v>8764</v>
      </c>
      <c r="T456" s="15"/>
      <c r="U456" s="15">
        <f t="shared" si="133"/>
        <v>8764</v>
      </c>
      <c r="V456" s="15"/>
      <c r="W456" s="15">
        <v>9426</v>
      </c>
      <c r="X456" s="15"/>
      <c r="Y456" s="15">
        <f t="shared" si="131"/>
        <v>9426</v>
      </c>
    </row>
    <row r="457" spans="1:25" ht="16.5" customHeight="1">
      <c r="A457" s="17"/>
      <c r="B457" s="29"/>
      <c r="C457" s="12">
        <v>4170</v>
      </c>
      <c r="D457" s="13" t="s">
        <v>43</v>
      </c>
      <c r="E457" s="110"/>
      <c r="F457" s="144">
        <v>44900</v>
      </c>
      <c r="G457" s="15">
        <f t="shared" si="145"/>
        <v>44900</v>
      </c>
      <c r="H457" s="144"/>
      <c r="I457" s="15">
        <f t="shared" si="146"/>
        <v>44900</v>
      </c>
      <c r="J457" s="15"/>
      <c r="K457" s="15">
        <f t="shared" si="147"/>
        <v>44900</v>
      </c>
      <c r="L457" s="15">
        <v>3200</v>
      </c>
      <c r="M457" s="15">
        <f t="shared" si="148"/>
        <v>48100</v>
      </c>
      <c r="N457" s="15"/>
      <c r="O457" s="15">
        <f t="shared" si="137"/>
        <v>48100</v>
      </c>
      <c r="P457" s="15">
        <v>-8100</v>
      </c>
      <c r="Q457" s="15">
        <f t="shared" si="135"/>
        <v>40000</v>
      </c>
      <c r="R457" s="15"/>
      <c r="S457" s="15">
        <f t="shared" si="144"/>
        <v>40000</v>
      </c>
      <c r="T457" s="15">
        <v>-2000</v>
      </c>
      <c r="U457" s="15">
        <f t="shared" si="133"/>
        <v>38000</v>
      </c>
      <c r="V457" s="15"/>
      <c r="W457" s="15">
        <v>35000</v>
      </c>
      <c r="X457" s="15"/>
      <c r="Y457" s="15">
        <f t="shared" si="131"/>
        <v>35000</v>
      </c>
    </row>
    <row r="458" spans="1:25" ht="16.5" customHeight="1">
      <c r="A458" s="17"/>
      <c r="B458" s="29"/>
      <c r="C458" s="12">
        <v>4210</v>
      </c>
      <c r="D458" s="13" t="s">
        <v>44</v>
      </c>
      <c r="E458" s="110">
        <v>18000</v>
      </c>
      <c r="F458" s="144"/>
      <c r="G458" s="15">
        <f t="shared" si="145"/>
        <v>18000</v>
      </c>
      <c r="H458" s="144"/>
      <c r="I458" s="15">
        <f t="shared" si="146"/>
        <v>18000</v>
      </c>
      <c r="J458" s="15"/>
      <c r="K458" s="15">
        <f t="shared" si="147"/>
        <v>18000</v>
      </c>
      <c r="L458" s="15">
        <v>5016</v>
      </c>
      <c r="M458" s="15">
        <f t="shared" si="148"/>
        <v>23016</v>
      </c>
      <c r="N458" s="15"/>
      <c r="O458" s="15">
        <f t="shared" si="137"/>
        <v>23016</v>
      </c>
      <c r="P458" s="15"/>
      <c r="Q458" s="15">
        <f t="shared" si="135"/>
        <v>23016</v>
      </c>
      <c r="R458" s="15"/>
      <c r="S458" s="15">
        <f t="shared" si="144"/>
        <v>23016</v>
      </c>
      <c r="T458" s="15">
        <v>-4000</v>
      </c>
      <c r="U458" s="15">
        <f t="shared" si="133"/>
        <v>19016</v>
      </c>
      <c r="V458" s="15"/>
      <c r="W458" s="15">
        <v>17000</v>
      </c>
      <c r="X458" s="15"/>
      <c r="Y458" s="15">
        <f t="shared" si="131"/>
        <v>17000</v>
      </c>
    </row>
    <row r="459" spans="1:25" ht="16.5" customHeight="1">
      <c r="A459" s="17"/>
      <c r="B459" s="29"/>
      <c r="C459" s="12">
        <v>4260</v>
      </c>
      <c r="D459" s="13" t="s">
        <v>45</v>
      </c>
      <c r="E459" s="110">
        <v>8000</v>
      </c>
      <c r="F459" s="144"/>
      <c r="G459" s="15">
        <f t="shared" si="145"/>
        <v>8000</v>
      </c>
      <c r="H459" s="144"/>
      <c r="I459" s="15">
        <f t="shared" si="146"/>
        <v>8000</v>
      </c>
      <c r="J459" s="15"/>
      <c r="K459" s="15">
        <f t="shared" si="147"/>
        <v>8000</v>
      </c>
      <c r="L459" s="15"/>
      <c r="M459" s="15">
        <f t="shared" si="148"/>
        <v>8000</v>
      </c>
      <c r="N459" s="15"/>
      <c r="O459" s="15">
        <f t="shared" si="137"/>
        <v>8000</v>
      </c>
      <c r="P459" s="15">
        <v>4986</v>
      </c>
      <c r="Q459" s="15">
        <f t="shared" si="135"/>
        <v>12986</v>
      </c>
      <c r="R459" s="15"/>
      <c r="S459" s="15">
        <f t="shared" si="144"/>
        <v>12986</v>
      </c>
      <c r="T459" s="15"/>
      <c r="U459" s="15">
        <f t="shared" si="133"/>
        <v>12986</v>
      </c>
      <c r="V459" s="15">
        <v>-3230</v>
      </c>
      <c r="W459" s="15">
        <v>13000</v>
      </c>
      <c r="X459" s="15"/>
      <c r="Y459" s="15">
        <f t="shared" si="131"/>
        <v>13000</v>
      </c>
    </row>
    <row r="460" spans="1:25" ht="16.5" customHeight="1">
      <c r="A460" s="17"/>
      <c r="B460" s="29"/>
      <c r="C460" s="12">
        <v>4270</v>
      </c>
      <c r="D460" s="13" t="s">
        <v>46</v>
      </c>
      <c r="E460" s="110">
        <v>3000</v>
      </c>
      <c r="F460" s="144"/>
      <c r="G460" s="15">
        <f t="shared" si="145"/>
        <v>3000</v>
      </c>
      <c r="H460" s="144"/>
      <c r="I460" s="15">
        <f t="shared" si="146"/>
        <v>3000</v>
      </c>
      <c r="J460" s="15"/>
      <c r="K460" s="15">
        <f t="shared" si="147"/>
        <v>3000</v>
      </c>
      <c r="L460" s="15"/>
      <c r="M460" s="15">
        <f t="shared" si="148"/>
        <v>3000</v>
      </c>
      <c r="N460" s="15"/>
      <c r="O460" s="15">
        <f t="shared" si="137"/>
        <v>3000</v>
      </c>
      <c r="P460" s="15">
        <v>3000</v>
      </c>
      <c r="Q460" s="15">
        <f t="shared" si="135"/>
        <v>6000</v>
      </c>
      <c r="R460" s="15"/>
      <c r="S460" s="15">
        <f t="shared" si="144"/>
        <v>6000</v>
      </c>
      <c r="T460" s="15">
        <v>-2000</v>
      </c>
      <c r="U460" s="15">
        <f t="shared" si="133"/>
        <v>4000</v>
      </c>
      <c r="V460" s="15"/>
      <c r="W460" s="15">
        <v>6000</v>
      </c>
      <c r="X460" s="15"/>
      <c r="Y460" s="15">
        <f t="shared" si="131"/>
        <v>6000</v>
      </c>
    </row>
    <row r="461" spans="1:25" ht="16.5" customHeight="1">
      <c r="A461" s="17"/>
      <c r="B461" s="29"/>
      <c r="C461" s="12">
        <v>4300</v>
      </c>
      <c r="D461" s="13" t="s">
        <v>25</v>
      </c>
      <c r="E461" s="110">
        <v>82078</v>
      </c>
      <c r="F461" s="144">
        <v>-44900</v>
      </c>
      <c r="G461" s="15">
        <f t="shared" si="145"/>
        <v>37178</v>
      </c>
      <c r="H461" s="144"/>
      <c r="I461" s="15">
        <f t="shared" si="146"/>
        <v>37178</v>
      </c>
      <c r="J461" s="15"/>
      <c r="K461" s="15">
        <f t="shared" si="147"/>
        <v>37178</v>
      </c>
      <c r="L461" s="15">
        <v>10000</v>
      </c>
      <c r="M461" s="15">
        <f t="shared" si="148"/>
        <v>47178</v>
      </c>
      <c r="N461" s="15"/>
      <c r="O461" s="15">
        <f t="shared" si="137"/>
        <v>47178</v>
      </c>
      <c r="P461" s="15">
        <v>9698</v>
      </c>
      <c r="Q461" s="15">
        <f t="shared" si="135"/>
        <v>56876</v>
      </c>
      <c r="R461" s="15"/>
      <c r="S461" s="15">
        <f t="shared" si="144"/>
        <v>56876</v>
      </c>
      <c r="T461" s="15">
        <v>8000</v>
      </c>
      <c r="U461" s="15">
        <f t="shared" si="133"/>
        <v>64876</v>
      </c>
      <c r="V461" s="15"/>
      <c r="W461" s="15">
        <v>68164</v>
      </c>
      <c r="X461" s="15"/>
      <c r="Y461" s="15">
        <f t="shared" si="131"/>
        <v>68164</v>
      </c>
    </row>
    <row r="462" spans="1:25" ht="16.5" customHeight="1">
      <c r="A462" s="17"/>
      <c r="B462" s="29"/>
      <c r="C462" s="12">
        <v>4350</v>
      </c>
      <c r="D462" s="46" t="s">
        <v>270</v>
      </c>
      <c r="E462" s="110">
        <v>5000</v>
      </c>
      <c r="F462" s="144"/>
      <c r="G462" s="15">
        <f t="shared" si="145"/>
        <v>5000</v>
      </c>
      <c r="H462" s="144"/>
      <c r="I462" s="15">
        <f t="shared" si="146"/>
        <v>5000</v>
      </c>
      <c r="J462" s="15"/>
      <c r="K462" s="15">
        <f t="shared" si="147"/>
        <v>5000</v>
      </c>
      <c r="L462" s="15"/>
      <c r="M462" s="15">
        <f t="shared" si="148"/>
        <v>5000</v>
      </c>
      <c r="N462" s="15"/>
      <c r="O462" s="15">
        <f t="shared" si="137"/>
        <v>5000</v>
      </c>
      <c r="P462" s="15">
        <v>-1594</v>
      </c>
      <c r="Q462" s="15">
        <f t="shared" si="135"/>
        <v>3406</v>
      </c>
      <c r="R462" s="15"/>
      <c r="S462" s="15">
        <f t="shared" si="144"/>
        <v>3406</v>
      </c>
      <c r="T462" s="15"/>
      <c r="U462" s="15">
        <f t="shared" si="133"/>
        <v>3406</v>
      </c>
      <c r="V462" s="15"/>
      <c r="W462" s="15">
        <v>4248</v>
      </c>
      <c r="X462" s="15"/>
      <c r="Y462" s="15">
        <f t="shared" si="131"/>
        <v>4248</v>
      </c>
    </row>
    <row r="463" spans="1:25" ht="16.5" customHeight="1">
      <c r="A463" s="17"/>
      <c r="B463" s="29"/>
      <c r="C463" s="12">
        <v>4410</v>
      </c>
      <c r="D463" s="13" t="s">
        <v>85</v>
      </c>
      <c r="E463" s="110">
        <v>6500</v>
      </c>
      <c r="F463" s="144"/>
      <c r="G463" s="15">
        <f t="shared" si="145"/>
        <v>6500</v>
      </c>
      <c r="H463" s="144"/>
      <c r="I463" s="15">
        <f t="shared" si="146"/>
        <v>6500</v>
      </c>
      <c r="J463" s="15"/>
      <c r="K463" s="15">
        <f t="shared" si="147"/>
        <v>6500</v>
      </c>
      <c r="L463" s="15"/>
      <c r="M463" s="15">
        <f t="shared" si="148"/>
        <v>6500</v>
      </c>
      <c r="N463" s="15"/>
      <c r="O463" s="15">
        <f t="shared" si="137"/>
        <v>6500</v>
      </c>
      <c r="P463" s="15"/>
      <c r="Q463" s="15">
        <f t="shared" si="135"/>
        <v>6500</v>
      </c>
      <c r="R463" s="15"/>
      <c r="S463" s="15">
        <f t="shared" si="144"/>
        <v>6500</v>
      </c>
      <c r="T463" s="15"/>
      <c r="U463" s="15">
        <f t="shared" si="133"/>
        <v>6500</v>
      </c>
      <c r="V463" s="15"/>
      <c r="W463" s="15">
        <v>6000</v>
      </c>
      <c r="X463" s="15"/>
      <c r="Y463" s="15">
        <f t="shared" si="131"/>
        <v>6000</v>
      </c>
    </row>
    <row r="464" spans="1:25" ht="16.5" customHeight="1">
      <c r="A464" s="17"/>
      <c r="B464" s="29"/>
      <c r="C464" s="12">
        <v>4440</v>
      </c>
      <c r="D464" s="13" t="s">
        <v>50</v>
      </c>
      <c r="E464" s="110">
        <v>5772</v>
      </c>
      <c r="F464" s="144"/>
      <c r="G464" s="49">
        <f t="shared" si="145"/>
        <v>5772</v>
      </c>
      <c r="H464" s="144"/>
      <c r="I464" s="49">
        <f t="shared" si="146"/>
        <v>5772</v>
      </c>
      <c r="J464" s="49"/>
      <c r="K464" s="49">
        <f t="shared" si="147"/>
        <v>5772</v>
      </c>
      <c r="L464" s="49"/>
      <c r="M464" s="49">
        <f t="shared" si="148"/>
        <v>5772</v>
      </c>
      <c r="N464" s="15"/>
      <c r="O464" s="15">
        <f t="shared" si="137"/>
        <v>5772</v>
      </c>
      <c r="P464" s="15">
        <v>216</v>
      </c>
      <c r="Q464" s="15">
        <f t="shared" si="135"/>
        <v>5988</v>
      </c>
      <c r="R464" s="15"/>
      <c r="S464" s="15">
        <f t="shared" si="144"/>
        <v>5988</v>
      </c>
      <c r="T464" s="15"/>
      <c r="U464" s="15">
        <f t="shared" si="133"/>
        <v>5988</v>
      </c>
      <c r="V464" s="15"/>
      <c r="W464" s="15">
        <v>6392</v>
      </c>
      <c r="X464" s="15"/>
      <c r="Y464" s="15">
        <f t="shared" si="131"/>
        <v>6392</v>
      </c>
    </row>
    <row r="465" spans="1:25" ht="16.5" customHeight="1">
      <c r="A465" s="37"/>
      <c r="B465" s="52" t="s">
        <v>225</v>
      </c>
      <c r="C465" s="20"/>
      <c r="D465" s="19"/>
      <c r="E465" s="39">
        <f>SUM(E452:E464)</f>
        <v>512000</v>
      </c>
      <c r="F465" s="39">
        <f>SUM(F452:F464)</f>
        <v>0</v>
      </c>
      <c r="G465" s="27">
        <f>SUM(G452:G464)</f>
        <v>512000</v>
      </c>
      <c r="H465" s="39"/>
      <c r="I465" s="27">
        <f>SUM(I452:I464)</f>
        <v>512000</v>
      </c>
      <c r="J465" s="39"/>
      <c r="K465" s="27">
        <f aca="true" t="shared" si="149" ref="K465:P465">SUM(K452:K464)</f>
        <v>512000</v>
      </c>
      <c r="L465" s="27">
        <f t="shared" si="149"/>
        <v>49000</v>
      </c>
      <c r="M465" s="27">
        <f t="shared" si="149"/>
        <v>561000</v>
      </c>
      <c r="N465" s="21">
        <f t="shared" si="149"/>
        <v>0</v>
      </c>
      <c r="O465" s="21">
        <f t="shared" si="149"/>
        <v>561000</v>
      </c>
      <c r="P465" s="22">
        <f t="shared" si="149"/>
        <v>0</v>
      </c>
      <c r="Q465" s="22">
        <f t="shared" si="135"/>
        <v>561000</v>
      </c>
      <c r="R465" s="22"/>
      <c r="S465" s="22">
        <f t="shared" si="144"/>
        <v>561000</v>
      </c>
      <c r="T465" s="22"/>
      <c r="U465" s="22">
        <f>SUM(U452:U464)</f>
        <v>561000</v>
      </c>
      <c r="V465" s="22">
        <f>SUM(V452:V464)</f>
        <v>-3230</v>
      </c>
      <c r="W465" s="22">
        <f>SUM(W452:W464)</f>
        <v>645000</v>
      </c>
      <c r="X465" s="22"/>
      <c r="Y465" s="22">
        <f t="shared" si="131"/>
        <v>645000</v>
      </c>
    </row>
    <row r="466" spans="1:25" ht="17.25" customHeight="1">
      <c r="A466" s="18" t="s">
        <v>226</v>
      </c>
      <c r="B466" s="19"/>
      <c r="C466" s="20"/>
      <c r="D466" s="19"/>
      <c r="E466" s="21" t="e">
        <f>E465+#REF!+E451+E442+E438+E422</f>
        <v>#REF!</v>
      </c>
      <c r="F466" s="21" t="e">
        <f>F465+#REF!+F451+F442+F438+F422</f>
        <v>#REF!</v>
      </c>
      <c r="G466" s="21" t="e">
        <f>G465+#REF!+G451+G442+G438+G422</f>
        <v>#REF!</v>
      </c>
      <c r="H466" s="21" t="e">
        <f>H465+#REF!+H451+H442+H438+H422</f>
        <v>#REF!</v>
      </c>
      <c r="I466" s="21" t="e">
        <f>I465+#REF!+I451+I442+I438+I422</f>
        <v>#REF!</v>
      </c>
      <c r="J466" s="21" t="e">
        <f>J465+#REF!+J451+J442+J438+J422</f>
        <v>#REF!</v>
      </c>
      <c r="K466" s="21" t="e">
        <f>K465+#REF!+K451+K442+K438+K422</f>
        <v>#REF!</v>
      </c>
      <c r="L466" s="21" t="e">
        <f>L465+#REF!+L451+L442+L438+L422</f>
        <v>#REF!</v>
      </c>
      <c r="M466" s="21" t="e">
        <f>M465+#REF!+M451+M442+M438+M422+M446</f>
        <v>#REF!</v>
      </c>
      <c r="N466" s="21" t="e">
        <f>N465+#REF!+N451+N442+N438+N422+N446</f>
        <v>#REF!</v>
      </c>
      <c r="O466" s="21" t="e">
        <f>O465+#REF!+O451+O442+O438+O422+O446</f>
        <v>#REF!</v>
      </c>
      <c r="P466" s="21" t="e">
        <f>P465+#REF!+P451+P442+P438+P422+P446</f>
        <v>#REF!</v>
      </c>
      <c r="Q466" s="21" t="e">
        <f>Q465+#REF!+Q451+Q442+Q438+Q422+Q446</f>
        <v>#REF!</v>
      </c>
      <c r="R466" s="21" t="e">
        <f>R465+#REF!+R451+R442+R438+R422+R446</f>
        <v>#REF!</v>
      </c>
      <c r="S466" s="22" t="e">
        <f t="shared" si="144"/>
        <v>#REF!</v>
      </c>
      <c r="T466" s="22" t="e">
        <f>T465+#REF!+T451+T446+T442+T438+T422</f>
        <v>#REF!</v>
      </c>
      <c r="U466" s="22" t="e">
        <f>U465+#REF!+U451+U446+U442+U438+U422</f>
        <v>#REF!</v>
      </c>
      <c r="V466" s="22" t="e">
        <f>V465+#REF!+V451+V446+V442+V438+V422</f>
        <v>#REF!</v>
      </c>
      <c r="W466" s="22">
        <f>W465+W451+W446+W442+W438+W422</f>
        <v>5137600</v>
      </c>
      <c r="X466" s="22">
        <f>X465+X451+X446+X442+X438+X422</f>
        <v>100000</v>
      </c>
      <c r="Y466" s="22">
        <f aca="true" t="shared" si="150" ref="Y466:Y529">W466+X466</f>
        <v>5237600</v>
      </c>
    </row>
    <row r="467" spans="1:25" ht="16.5" customHeight="1">
      <c r="A467" s="25"/>
      <c r="B467" s="57">
        <v>85321</v>
      </c>
      <c r="C467" s="25">
        <v>4010</v>
      </c>
      <c r="D467" s="145" t="s">
        <v>38</v>
      </c>
      <c r="E467" s="16">
        <v>102220</v>
      </c>
      <c r="F467" s="16"/>
      <c r="G467" s="16">
        <f>E467+F467</f>
        <v>102220</v>
      </c>
      <c r="H467" s="16"/>
      <c r="I467" s="16">
        <f>G467+H467</f>
        <v>102220</v>
      </c>
      <c r="J467" s="16"/>
      <c r="K467" s="16">
        <f>I467+J467</f>
        <v>102220</v>
      </c>
      <c r="L467" s="16"/>
      <c r="M467" s="16">
        <f>K467+L467</f>
        <v>102220</v>
      </c>
      <c r="N467" s="16"/>
      <c r="O467" s="16">
        <f t="shared" si="137"/>
        <v>102220</v>
      </c>
      <c r="P467" s="16">
        <v>10780</v>
      </c>
      <c r="Q467" s="16">
        <f t="shared" si="135"/>
        <v>113000</v>
      </c>
      <c r="R467" s="16"/>
      <c r="S467" s="16">
        <f t="shared" si="144"/>
        <v>113000</v>
      </c>
      <c r="T467" s="16"/>
      <c r="U467" s="16">
        <f t="shared" si="133"/>
        <v>113000</v>
      </c>
      <c r="V467" s="16"/>
      <c r="W467" s="16">
        <v>126434</v>
      </c>
      <c r="X467" s="15"/>
      <c r="Y467" s="15">
        <f t="shared" si="150"/>
        <v>126434</v>
      </c>
    </row>
    <row r="468" spans="1:25" ht="16.5" customHeight="1">
      <c r="A468" s="17"/>
      <c r="B468" s="29" t="s">
        <v>227</v>
      </c>
      <c r="C468" s="12">
        <v>4040</v>
      </c>
      <c r="D468" s="146" t="s">
        <v>222</v>
      </c>
      <c r="E468" s="15">
        <v>7944</v>
      </c>
      <c r="F468" s="15"/>
      <c r="G468" s="15">
        <f aca="true" t="shared" si="151" ref="G468:G478">E468+F468</f>
        <v>7944</v>
      </c>
      <c r="H468" s="15"/>
      <c r="I468" s="15">
        <f aca="true" t="shared" si="152" ref="I468:I478">G468+H468</f>
        <v>7944</v>
      </c>
      <c r="J468" s="15"/>
      <c r="K468" s="15">
        <f aca="true" t="shared" si="153" ref="K468:K478">I468+J468</f>
        <v>7944</v>
      </c>
      <c r="L468" s="15"/>
      <c r="M468" s="15">
        <f aca="true" t="shared" si="154" ref="M468:M478">K468+L468</f>
        <v>7944</v>
      </c>
      <c r="N468" s="15"/>
      <c r="O468" s="15">
        <f t="shared" si="137"/>
        <v>7944</v>
      </c>
      <c r="P468" s="15">
        <v>-221</v>
      </c>
      <c r="Q468" s="15">
        <f t="shared" si="135"/>
        <v>7723</v>
      </c>
      <c r="R468" s="15"/>
      <c r="S468" s="15">
        <f t="shared" si="144"/>
        <v>7723</v>
      </c>
      <c r="T468" s="15"/>
      <c r="U468" s="15">
        <f t="shared" si="133"/>
        <v>7723</v>
      </c>
      <c r="V468" s="15"/>
      <c r="W468" s="15">
        <v>9600</v>
      </c>
      <c r="X468" s="15"/>
      <c r="Y468" s="15">
        <f t="shared" si="150"/>
        <v>9600</v>
      </c>
    </row>
    <row r="469" spans="1:25" ht="16.5" customHeight="1">
      <c r="A469" s="17"/>
      <c r="B469" s="29" t="s">
        <v>228</v>
      </c>
      <c r="C469" s="12">
        <v>4110</v>
      </c>
      <c r="D469" s="146" t="s">
        <v>41</v>
      </c>
      <c r="E469" s="15">
        <v>19532</v>
      </c>
      <c r="F469" s="15"/>
      <c r="G469" s="15">
        <f t="shared" si="151"/>
        <v>19532</v>
      </c>
      <c r="H469" s="15"/>
      <c r="I469" s="15">
        <f t="shared" si="152"/>
        <v>19532</v>
      </c>
      <c r="J469" s="15"/>
      <c r="K469" s="15">
        <f t="shared" si="153"/>
        <v>19532</v>
      </c>
      <c r="L469" s="15"/>
      <c r="M469" s="15">
        <f t="shared" si="154"/>
        <v>19532</v>
      </c>
      <c r="N469" s="15"/>
      <c r="O469" s="15">
        <f t="shared" si="137"/>
        <v>19532</v>
      </c>
      <c r="P469" s="15"/>
      <c r="Q469" s="15">
        <f t="shared" si="135"/>
        <v>19532</v>
      </c>
      <c r="R469" s="15"/>
      <c r="S469" s="15">
        <f t="shared" si="144"/>
        <v>19532</v>
      </c>
      <c r="T469" s="15">
        <v>-1532</v>
      </c>
      <c r="U469" s="15">
        <f t="shared" si="133"/>
        <v>18000</v>
      </c>
      <c r="V469" s="15"/>
      <c r="W469" s="15">
        <v>22417</v>
      </c>
      <c r="X469" s="15"/>
      <c r="Y469" s="15">
        <f t="shared" si="150"/>
        <v>22417</v>
      </c>
    </row>
    <row r="470" spans="1:25" ht="16.5" customHeight="1">
      <c r="A470" s="147"/>
      <c r="B470" s="148"/>
      <c r="C470" s="149">
        <v>4120</v>
      </c>
      <c r="D470" s="150" t="s">
        <v>42</v>
      </c>
      <c r="E470" s="15">
        <v>2700</v>
      </c>
      <c r="F470" s="15"/>
      <c r="G470" s="15">
        <f t="shared" si="151"/>
        <v>2700</v>
      </c>
      <c r="H470" s="15"/>
      <c r="I470" s="15">
        <f t="shared" si="152"/>
        <v>2700</v>
      </c>
      <c r="J470" s="15"/>
      <c r="K470" s="15">
        <f t="shared" si="153"/>
        <v>2700</v>
      </c>
      <c r="L470" s="15"/>
      <c r="M470" s="15">
        <f t="shared" si="154"/>
        <v>2700</v>
      </c>
      <c r="N470" s="15"/>
      <c r="O470" s="15">
        <f t="shared" si="137"/>
        <v>2700</v>
      </c>
      <c r="P470" s="15"/>
      <c r="Q470" s="15">
        <f t="shared" si="135"/>
        <v>2700</v>
      </c>
      <c r="R470" s="15"/>
      <c r="S470" s="15">
        <f t="shared" si="144"/>
        <v>2700</v>
      </c>
      <c r="T470" s="15">
        <v>600</v>
      </c>
      <c r="U470" s="15">
        <f t="shared" si="133"/>
        <v>3300</v>
      </c>
      <c r="V470" s="15"/>
      <c r="W470" s="15">
        <v>3098</v>
      </c>
      <c r="X470" s="15"/>
      <c r="Y470" s="15">
        <f t="shared" si="150"/>
        <v>3098</v>
      </c>
    </row>
    <row r="471" spans="1:25" ht="16.5" customHeight="1">
      <c r="A471" s="147"/>
      <c r="B471" s="148"/>
      <c r="C471" s="149">
        <v>4170</v>
      </c>
      <c r="D471" s="150" t="s">
        <v>229</v>
      </c>
      <c r="E471" s="15"/>
      <c r="F471" s="15">
        <v>70000</v>
      </c>
      <c r="G471" s="15">
        <f t="shared" si="151"/>
        <v>70000</v>
      </c>
      <c r="H471" s="15"/>
      <c r="I471" s="15">
        <f t="shared" si="152"/>
        <v>70000</v>
      </c>
      <c r="J471" s="15"/>
      <c r="K471" s="15">
        <f t="shared" si="153"/>
        <v>70000</v>
      </c>
      <c r="L471" s="15"/>
      <c r="M471" s="15">
        <f t="shared" si="154"/>
        <v>70000</v>
      </c>
      <c r="N471" s="15"/>
      <c r="O471" s="15">
        <f t="shared" si="137"/>
        <v>70000</v>
      </c>
      <c r="P471" s="15">
        <v>-10000</v>
      </c>
      <c r="Q471" s="15">
        <f t="shared" si="135"/>
        <v>60000</v>
      </c>
      <c r="R471" s="15">
        <v>5500</v>
      </c>
      <c r="S471" s="15">
        <f t="shared" si="144"/>
        <v>65500</v>
      </c>
      <c r="T471" s="15">
        <v>8448</v>
      </c>
      <c r="U471" s="15">
        <f t="shared" si="133"/>
        <v>73948</v>
      </c>
      <c r="V471" s="15"/>
      <c r="W471" s="15">
        <v>65000</v>
      </c>
      <c r="X471" s="15"/>
      <c r="Y471" s="15">
        <f t="shared" si="150"/>
        <v>65000</v>
      </c>
    </row>
    <row r="472" spans="1:25" ht="16.5" customHeight="1">
      <c r="A472" s="147"/>
      <c r="B472" s="148"/>
      <c r="C472" s="151">
        <v>4210</v>
      </c>
      <c r="D472" s="152" t="s">
        <v>44</v>
      </c>
      <c r="E472" s="15">
        <v>20000</v>
      </c>
      <c r="F472" s="15">
        <v>-10000</v>
      </c>
      <c r="G472" s="15">
        <f t="shared" si="151"/>
        <v>10000</v>
      </c>
      <c r="H472" s="15"/>
      <c r="I472" s="15">
        <f t="shared" si="152"/>
        <v>10000</v>
      </c>
      <c r="J472" s="15"/>
      <c r="K472" s="15">
        <f t="shared" si="153"/>
        <v>10000</v>
      </c>
      <c r="L472" s="15"/>
      <c r="M472" s="15">
        <f t="shared" si="154"/>
        <v>10000</v>
      </c>
      <c r="N472" s="15"/>
      <c r="O472" s="15">
        <f t="shared" si="137"/>
        <v>10000</v>
      </c>
      <c r="P472" s="15"/>
      <c r="Q472" s="15">
        <f t="shared" si="135"/>
        <v>10000</v>
      </c>
      <c r="R472" s="15"/>
      <c r="S472" s="15">
        <f t="shared" si="144"/>
        <v>10000</v>
      </c>
      <c r="T472" s="15">
        <v>3000</v>
      </c>
      <c r="U472" s="15">
        <f aca="true" t="shared" si="155" ref="U472:U535">S472+T472</f>
        <v>13000</v>
      </c>
      <c r="V472" s="15"/>
      <c r="W472" s="15">
        <v>8200</v>
      </c>
      <c r="X472" s="15"/>
      <c r="Y472" s="15">
        <f t="shared" si="150"/>
        <v>8200</v>
      </c>
    </row>
    <row r="473" spans="1:25" ht="16.5" customHeight="1">
      <c r="A473" s="147"/>
      <c r="B473" s="148"/>
      <c r="C473" s="151">
        <v>4260</v>
      </c>
      <c r="D473" s="152" t="s">
        <v>45</v>
      </c>
      <c r="E473" s="15">
        <v>18000</v>
      </c>
      <c r="F473" s="15"/>
      <c r="G473" s="15">
        <f t="shared" si="151"/>
        <v>18000</v>
      </c>
      <c r="H473" s="15"/>
      <c r="I473" s="15">
        <f t="shared" si="152"/>
        <v>18000</v>
      </c>
      <c r="J473" s="15"/>
      <c r="K473" s="15">
        <f t="shared" si="153"/>
        <v>18000</v>
      </c>
      <c r="L473" s="15"/>
      <c r="M473" s="15">
        <f t="shared" si="154"/>
        <v>18000</v>
      </c>
      <c r="N473" s="15"/>
      <c r="O473" s="15">
        <f t="shared" si="137"/>
        <v>18000</v>
      </c>
      <c r="P473" s="15"/>
      <c r="Q473" s="15">
        <f t="shared" si="135"/>
        <v>18000</v>
      </c>
      <c r="R473" s="15"/>
      <c r="S473" s="15">
        <f t="shared" si="144"/>
        <v>18000</v>
      </c>
      <c r="T473" s="15">
        <v>-6000</v>
      </c>
      <c r="U473" s="15">
        <f t="shared" si="155"/>
        <v>12000</v>
      </c>
      <c r="V473" s="15"/>
      <c r="W473" s="15">
        <v>8000</v>
      </c>
      <c r="X473" s="15"/>
      <c r="Y473" s="15">
        <f t="shared" si="150"/>
        <v>8000</v>
      </c>
    </row>
    <row r="474" spans="1:25" ht="16.5" customHeight="1">
      <c r="A474" s="147"/>
      <c r="B474" s="148"/>
      <c r="C474" s="151">
        <v>4270</v>
      </c>
      <c r="D474" s="152" t="s">
        <v>46</v>
      </c>
      <c r="E474" s="15">
        <v>8000</v>
      </c>
      <c r="F474" s="15">
        <v>-4000</v>
      </c>
      <c r="G474" s="15">
        <f t="shared" si="151"/>
        <v>4000</v>
      </c>
      <c r="H474" s="15"/>
      <c r="I474" s="15">
        <f t="shared" si="152"/>
        <v>4000</v>
      </c>
      <c r="J474" s="15"/>
      <c r="K474" s="15">
        <f t="shared" si="153"/>
        <v>4000</v>
      </c>
      <c r="L474" s="15">
        <v>2000</v>
      </c>
      <c r="M474" s="15">
        <f t="shared" si="154"/>
        <v>6000</v>
      </c>
      <c r="N474" s="15"/>
      <c r="O474" s="15">
        <f t="shared" si="137"/>
        <v>6000</v>
      </c>
      <c r="P474" s="15"/>
      <c r="Q474" s="15">
        <f aca="true" t="shared" si="156" ref="Q474:Q537">O474+P474</f>
        <v>6000</v>
      </c>
      <c r="R474" s="15"/>
      <c r="S474" s="15">
        <f t="shared" si="144"/>
        <v>6000</v>
      </c>
      <c r="T474" s="15"/>
      <c r="U474" s="15">
        <f t="shared" si="155"/>
        <v>6000</v>
      </c>
      <c r="V474" s="15"/>
      <c r="W474" s="15">
        <v>8000</v>
      </c>
      <c r="X474" s="15"/>
      <c r="Y474" s="15">
        <f t="shared" si="150"/>
        <v>8000</v>
      </c>
    </row>
    <row r="475" spans="1:25" ht="16.5" customHeight="1">
      <c r="A475" s="153"/>
      <c r="B475" s="148"/>
      <c r="C475" s="149">
        <v>4300</v>
      </c>
      <c r="D475" s="150" t="s">
        <v>25</v>
      </c>
      <c r="E475" s="15">
        <v>103975</v>
      </c>
      <c r="F475" s="15">
        <v>-52000</v>
      </c>
      <c r="G475" s="15">
        <f t="shared" si="151"/>
        <v>51975</v>
      </c>
      <c r="H475" s="15"/>
      <c r="I475" s="15">
        <f t="shared" si="152"/>
        <v>51975</v>
      </c>
      <c r="J475" s="15"/>
      <c r="K475" s="15">
        <f t="shared" si="153"/>
        <v>51975</v>
      </c>
      <c r="L475" s="15">
        <v>-2000</v>
      </c>
      <c r="M475" s="15">
        <f t="shared" si="154"/>
        <v>49975</v>
      </c>
      <c r="N475" s="15"/>
      <c r="O475" s="15">
        <f t="shared" si="137"/>
        <v>49975</v>
      </c>
      <c r="P475" s="15">
        <v>-252</v>
      </c>
      <c r="Q475" s="15">
        <f t="shared" si="156"/>
        <v>49723</v>
      </c>
      <c r="R475" s="15"/>
      <c r="S475" s="15">
        <f t="shared" si="144"/>
        <v>49723</v>
      </c>
      <c r="T475" s="15">
        <v>-5723</v>
      </c>
      <c r="U475" s="15">
        <f t="shared" si="155"/>
        <v>44000</v>
      </c>
      <c r="V475" s="15"/>
      <c r="W475" s="15">
        <v>37880</v>
      </c>
      <c r="X475" s="15"/>
      <c r="Y475" s="15">
        <f t="shared" si="150"/>
        <v>37880</v>
      </c>
    </row>
    <row r="476" spans="1:25" ht="16.5" customHeight="1">
      <c r="A476" s="153"/>
      <c r="B476" s="148"/>
      <c r="C476" s="149">
        <v>4350</v>
      </c>
      <c r="D476" s="46" t="s">
        <v>270</v>
      </c>
      <c r="E476" s="15">
        <v>5000</v>
      </c>
      <c r="F476" s="15">
        <v>-4000</v>
      </c>
      <c r="G476" s="15">
        <f t="shared" si="151"/>
        <v>1000</v>
      </c>
      <c r="H476" s="15"/>
      <c r="I476" s="15">
        <f t="shared" si="152"/>
        <v>1000</v>
      </c>
      <c r="J476" s="15"/>
      <c r="K476" s="15">
        <f t="shared" si="153"/>
        <v>1000</v>
      </c>
      <c r="L476" s="15"/>
      <c r="M476" s="15">
        <f t="shared" si="154"/>
        <v>1000</v>
      </c>
      <c r="N476" s="15"/>
      <c r="O476" s="15">
        <f t="shared" si="137"/>
        <v>1000</v>
      </c>
      <c r="P476" s="15">
        <v>-307</v>
      </c>
      <c r="Q476" s="15">
        <f t="shared" si="156"/>
        <v>693</v>
      </c>
      <c r="R476" s="15"/>
      <c r="S476" s="15">
        <f t="shared" si="144"/>
        <v>693</v>
      </c>
      <c r="T476" s="15">
        <v>807</v>
      </c>
      <c r="U476" s="15">
        <f t="shared" si="155"/>
        <v>1500</v>
      </c>
      <c r="V476" s="15"/>
      <c r="W476" s="15">
        <v>2200</v>
      </c>
      <c r="X476" s="15"/>
      <c r="Y476" s="15">
        <f t="shared" si="150"/>
        <v>2200</v>
      </c>
    </row>
    <row r="477" spans="1:25" ht="16.5" customHeight="1">
      <c r="A477" s="17"/>
      <c r="B477" s="29"/>
      <c r="C477" s="12">
        <v>4410</v>
      </c>
      <c r="D477" s="146" t="s">
        <v>85</v>
      </c>
      <c r="E477" s="15">
        <v>2000</v>
      </c>
      <c r="F477" s="15"/>
      <c r="G477" s="15">
        <f t="shared" si="151"/>
        <v>2000</v>
      </c>
      <c r="H477" s="15"/>
      <c r="I477" s="15">
        <f t="shared" si="152"/>
        <v>2000</v>
      </c>
      <c r="J477" s="15"/>
      <c r="K477" s="15">
        <f t="shared" si="153"/>
        <v>2000</v>
      </c>
      <c r="L477" s="15"/>
      <c r="M477" s="15">
        <f t="shared" si="154"/>
        <v>2000</v>
      </c>
      <c r="N477" s="15"/>
      <c r="O477" s="15">
        <f t="shared" si="137"/>
        <v>2000</v>
      </c>
      <c r="P477" s="15"/>
      <c r="Q477" s="15">
        <f t="shared" si="156"/>
        <v>2000</v>
      </c>
      <c r="R477" s="15"/>
      <c r="S477" s="15">
        <f t="shared" si="144"/>
        <v>2000</v>
      </c>
      <c r="T477" s="15">
        <v>400</v>
      </c>
      <c r="U477" s="15">
        <f t="shared" si="155"/>
        <v>2400</v>
      </c>
      <c r="V477" s="15"/>
      <c r="W477" s="15">
        <v>2500</v>
      </c>
      <c r="X477" s="15"/>
      <c r="Y477" s="15">
        <f t="shared" si="150"/>
        <v>2500</v>
      </c>
    </row>
    <row r="478" spans="1:25" ht="16.5" customHeight="1">
      <c r="A478" s="17"/>
      <c r="B478" s="29"/>
      <c r="C478" s="12">
        <v>4440</v>
      </c>
      <c r="D478" s="47" t="s">
        <v>50</v>
      </c>
      <c r="E478" s="49">
        <v>3129</v>
      </c>
      <c r="F478" s="49"/>
      <c r="G478" s="15">
        <f t="shared" si="151"/>
        <v>3129</v>
      </c>
      <c r="H478" s="49"/>
      <c r="I478" s="15">
        <f t="shared" si="152"/>
        <v>3129</v>
      </c>
      <c r="J478" s="49"/>
      <c r="K478" s="15">
        <f t="shared" si="153"/>
        <v>3129</v>
      </c>
      <c r="L478" s="49"/>
      <c r="M478" s="15">
        <f t="shared" si="154"/>
        <v>3129</v>
      </c>
      <c r="N478" s="15"/>
      <c r="O478" s="15">
        <f t="shared" si="137"/>
        <v>3129</v>
      </c>
      <c r="P478" s="15"/>
      <c r="Q478" s="15">
        <f t="shared" si="156"/>
        <v>3129</v>
      </c>
      <c r="R478" s="15"/>
      <c r="S478" s="15">
        <f t="shared" si="144"/>
        <v>3129</v>
      </c>
      <c r="T478" s="15"/>
      <c r="U478" s="15">
        <f t="shared" si="155"/>
        <v>3129</v>
      </c>
      <c r="V478" s="15"/>
      <c r="W478" s="15">
        <v>3571</v>
      </c>
      <c r="X478" s="15"/>
      <c r="Y478" s="15">
        <f t="shared" si="150"/>
        <v>3571</v>
      </c>
    </row>
    <row r="479" spans="1:25" ht="16.5" customHeight="1">
      <c r="A479" s="51"/>
      <c r="B479" s="52" t="s">
        <v>230</v>
      </c>
      <c r="C479" s="20"/>
      <c r="D479" s="19"/>
      <c r="E479" s="50">
        <f>SUM(E467:E478)</f>
        <v>292500</v>
      </c>
      <c r="F479" s="50">
        <f>SUM(F467:F478)</f>
        <v>0</v>
      </c>
      <c r="G479" s="21">
        <f>SUM(G467:G478)</f>
        <v>292500</v>
      </c>
      <c r="H479" s="50"/>
      <c r="I479" s="21">
        <f>SUM(I467:I478)</f>
        <v>292500</v>
      </c>
      <c r="J479" s="50"/>
      <c r="K479" s="21">
        <f>SUM(K467:K478)</f>
        <v>292500</v>
      </c>
      <c r="L479" s="21">
        <f>SUM(L467:L478)</f>
        <v>0</v>
      </c>
      <c r="M479" s="21">
        <f>SUM(M467:M478)</f>
        <v>292500</v>
      </c>
      <c r="N479" s="87"/>
      <c r="O479" s="22">
        <f t="shared" si="137"/>
        <v>292500</v>
      </c>
      <c r="P479" s="22">
        <f>SUM(P467:P478)</f>
        <v>0</v>
      </c>
      <c r="Q479" s="22">
        <f t="shared" si="156"/>
        <v>292500</v>
      </c>
      <c r="R479" s="22">
        <v>5500</v>
      </c>
      <c r="S479" s="22">
        <f t="shared" si="144"/>
        <v>298000</v>
      </c>
      <c r="T479" s="22"/>
      <c r="U479" s="22">
        <f>SUM(U467:U478)</f>
        <v>298000</v>
      </c>
      <c r="V479" s="22"/>
      <c r="W479" s="22">
        <f>SUM(W467:W478)</f>
        <v>296900</v>
      </c>
      <c r="X479" s="22"/>
      <c r="Y479" s="22">
        <f t="shared" si="150"/>
        <v>296900</v>
      </c>
    </row>
    <row r="480" spans="1:25" s="4" customFormat="1" ht="16.5" customHeight="1">
      <c r="A480" s="17"/>
      <c r="B480" s="68">
        <v>85333</v>
      </c>
      <c r="C480" s="59">
        <v>4010</v>
      </c>
      <c r="D480" s="154" t="s">
        <v>38</v>
      </c>
      <c r="E480" s="155">
        <v>417400</v>
      </c>
      <c r="F480" s="156"/>
      <c r="G480" s="155">
        <f>E480+F480</f>
        <v>417400</v>
      </c>
      <c r="H480" s="156"/>
      <c r="I480" s="155">
        <f>G480+H480</f>
        <v>417400</v>
      </c>
      <c r="J480" s="155"/>
      <c r="K480" s="155">
        <f>I480+J480</f>
        <v>417400</v>
      </c>
      <c r="L480" s="155"/>
      <c r="M480" s="155">
        <f>K480+L480</f>
        <v>417400</v>
      </c>
      <c r="N480" s="157"/>
      <c r="O480" s="15">
        <f aca="true" t="shared" si="157" ref="O480:O491">M480+N480</f>
        <v>417400</v>
      </c>
      <c r="P480" s="157"/>
      <c r="Q480" s="15">
        <f t="shared" si="156"/>
        <v>417400</v>
      </c>
      <c r="R480" s="157"/>
      <c r="S480" s="15">
        <f t="shared" si="144"/>
        <v>417400</v>
      </c>
      <c r="T480" s="157"/>
      <c r="U480" s="15">
        <f t="shared" si="155"/>
        <v>417400</v>
      </c>
      <c r="V480" s="157"/>
      <c r="W480" s="15">
        <v>569100</v>
      </c>
      <c r="X480" s="157"/>
      <c r="Y480" s="15">
        <f t="shared" si="150"/>
        <v>569100</v>
      </c>
    </row>
    <row r="481" spans="1:25" ht="16.5" customHeight="1">
      <c r="A481" s="17"/>
      <c r="B481" s="158" t="s">
        <v>231</v>
      </c>
      <c r="C481" s="12">
        <v>4040</v>
      </c>
      <c r="D481" s="13" t="s">
        <v>222</v>
      </c>
      <c r="E481" s="15">
        <v>31530</v>
      </c>
      <c r="F481" s="45"/>
      <c r="G481" s="159">
        <f aca="true" t="shared" si="158" ref="G481:G491">E481+F481</f>
        <v>31530</v>
      </c>
      <c r="H481" s="45"/>
      <c r="I481" s="159">
        <f aca="true" t="shared" si="159" ref="I481:I491">G481+H481</f>
        <v>31530</v>
      </c>
      <c r="J481" s="15">
        <v>-1667</v>
      </c>
      <c r="K481" s="159">
        <f aca="true" t="shared" si="160" ref="K481:K491">I481+J481</f>
        <v>29863</v>
      </c>
      <c r="L481" s="15"/>
      <c r="M481" s="159">
        <f aca="true" t="shared" si="161" ref="M481:M491">K481+L481</f>
        <v>29863</v>
      </c>
      <c r="N481" s="15"/>
      <c r="O481" s="15">
        <f t="shared" si="157"/>
        <v>29863</v>
      </c>
      <c r="P481" s="15"/>
      <c r="Q481" s="15">
        <f t="shared" si="156"/>
        <v>29863</v>
      </c>
      <c r="R481" s="15"/>
      <c r="S481" s="15">
        <f t="shared" si="144"/>
        <v>29863</v>
      </c>
      <c r="T481" s="15"/>
      <c r="U481" s="15">
        <f t="shared" si="155"/>
        <v>29863</v>
      </c>
      <c r="V481" s="15"/>
      <c r="W481" s="15">
        <v>41000</v>
      </c>
      <c r="X481" s="15"/>
      <c r="Y481" s="15">
        <f t="shared" si="150"/>
        <v>41000</v>
      </c>
    </row>
    <row r="482" spans="1:25" ht="16.5" customHeight="1">
      <c r="A482" s="17"/>
      <c r="B482" s="36"/>
      <c r="C482" s="12">
        <v>4110</v>
      </c>
      <c r="D482" s="13" t="s">
        <v>223</v>
      </c>
      <c r="E482" s="15">
        <v>69000</v>
      </c>
      <c r="F482" s="45"/>
      <c r="G482" s="159">
        <f t="shared" si="158"/>
        <v>69000</v>
      </c>
      <c r="H482" s="45"/>
      <c r="I482" s="159">
        <f t="shared" si="159"/>
        <v>69000</v>
      </c>
      <c r="J482" s="15">
        <v>1000</v>
      </c>
      <c r="K482" s="159">
        <f t="shared" si="160"/>
        <v>70000</v>
      </c>
      <c r="L482" s="15"/>
      <c r="M482" s="159">
        <v>70000</v>
      </c>
      <c r="N482" s="15"/>
      <c r="O482" s="15">
        <f t="shared" si="157"/>
        <v>70000</v>
      </c>
      <c r="P482" s="15"/>
      <c r="Q482" s="15">
        <f t="shared" si="156"/>
        <v>70000</v>
      </c>
      <c r="R482" s="15"/>
      <c r="S482" s="15">
        <f t="shared" si="144"/>
        <v>70000</v>
      </c>
      <c r="T482" s="15"/>
      <c r="U482" s="15">
        <f t="shared" si="155"/>
        <v>70000</v>
      </c>
      <c r="V482" s="15">
        <v>3100</v>
      </c>
      <c r="W482" s="15">
        <v>101100</v>
      </c>
      <c r="X482" s="15"/>
      <c r="Y482" s="15">
        <f t="shared" si="150"/>
        <v>101100</v>
      </c>
    </row>
    <row r="483" spans="1:25" ht="16.5" customHeight="1">
      <c r="A483" s="17"/>
      <c r="B483" s="36"/>
      <c r="C483" s="12">
        <v>4120</v>
      </c>
      <c r="D483" s="13" t="s">
        <v>42</v>
      </c>
      <c r="E483" s="15">
        <v>12279</v>
      </c>
      <c r="F483" s="45"/>
      <c r="G483" s="159">
        <f t="shared" si="158"/>
        <v>12279</v>
      </c>
      <c r="H483" s="45"/>
      <c r="I483" s="159">
        <f t="shared" si="159"/>
        <v>12279</v>
      </c>
      <c r="J483" s="15"/>
      <c r="K483" s="159">
        <f t="shared" si="160"/>
        <v>12279</v>
      </c>
      <c r="L483" s="15"/>
      <c r="M483" s="159">
        <f t="shared" si="161"/>
        <v>12279</v>
      </c>
      <c r="N483" s="15"/>
      <c r="O483" s="15">
        <f t="shared" si="157"/>
        <v>12279</v>
      </c>
      <c r="P483" s="15"/>
      <c r="Q483" s="15">
        <f t="shared" si="156"/>
        <v>12279</v>
      </c>
      <c r="R483" s="15"/>
      <c r="S483" s="15">
        <f t="shared" si="144"/>
        <v>12279</v>
      </c>
      <c r="T483" s="15"/>
      <c r="U483" s="15">
        <f t="shared" si="155"/>
        <v>12279</v>
      </c>
      <c r="V483" s="15">
        <v>500</v>
      </c>
      <c r="W483" s="15">
        <v>14400</v>
      </c>
      <c r="X483" s="15"/>
      <c r="Y483" s="15">
        <f t="shared" si="150"/>
        <v>14400</v>
      </c>
    </row>
    <row r="484" spans="1:25" ht="16.5" customHeight="1">
      <c r="A484" s="17"/>
      <c r="B484" s="36"/>
      <c r="C484" s="30">
        <v>4210</v>
      </c>
      <c r="D484" s="114" t="s">
        <v>44</v>
      </c>
      <c r="E484" s="15">
        <v>5000</v>
      </c>
      <c r="F484" s="45"/>
      <c r="G484" s="159">
        <f t="shared" si="158"/>
        <v>5000</v>
      </c>
      <c r="H484" s="45"/>
      <c r="I484" s="159">
        <f t="shared" si="159"/>
        <v>5000</v>
      </c>
      <c r="J484" s="15"/>
      <c r="K484" s="159">
        <f t="shared" si="160"/>
        <v>5000</v>
      </c>
      <c r="L484" s="15"/>
      <c r="M484" s="159">
        <v>5000</v>
      </c>
      <c r="N484" s="15">
        <v>18268</v>
      </c>
      <c r="O484" s="15">
        <f t="shared" si="157"/>
        <v>23268</v>
      </c>
      <c r="P484" s="15"/>
      <c r="Q484" s="15">
        <f t="shared" si="156"/>
        <v>23268</v>
      </c>
      <c r="R484" s="15"/>
      <c r="S484" s="15">
        <f t="shared" si="144"/>
        <v>23268</v>
      </c>
      <c r="T484" s="15">
        <v>-2000</v>
      </c>
      <c r="U484" s="15">
        <f t="shared" si="155"/>
        <v>21268</v>
      </c>
      <c r="V484" s="15"/>
      <c r="W484" s="15">
        <v>8700</v>
      </c>
      <c r="X484" s="15"/>
      <c r="Y484" s="15">
        <f t="shared" si="150"/>
        <v>8700</v>
      </c>
    </row>
    <row r="485" spans="1:25" ht="16.5" customHeight="1">
      <c r="A485" s="17"/>
      <c r="B485" s="36"/>
      <c r="C485" s="30">
        <v>4260</v>
      </c>
      <c r="D485" s="31" t="s">
        <v>45</v>
      </c>
      <c r="E485" s="15">
        <v>11000</v>
      </c>
      <c r="F485" s="45"/>
      <c r="G485" s="159">
        <f t="shared" si="158"/>
        <v>11000</v>
      </c>
      <c r="H485" s="45"/>
      <c r="I485" s="159">
        <f t="shared" si="159"/>
        <v>11000</v>
      </c>
      <c r="J485" s="15"/>
      <c r="K485" s="159">
        <f t="shared" si="160"/>
        <v>11000</v>
      </c>
      <c r="L485" s="15">
        <v>3000</v>
      </c>
      <c r="M485" s="159">
        <f t="shared" si="161"/>
        <v>14000</v>
      </c>
      <c r="N485" s="15">
        <v>8100</v>
      </c>
      <c r="O485" s="15">
        <f t="shared" si="157"/>
        <v>22100</v>
      </c>
      <c r="P485" s="15">
        <v>-2170</v>
      </c>
      <c r="Q485" s="15">
        <f t="shared" si="156"/>
        <v>19930</v>
      </c>
      <c r="R485" s="15"/>
      <c r="S485" s="15">
        <f t="shared" si="144"/>
        <v>19930</v>
      </c>
      <c r="T485" s="15"/>
      <c r="U485" s="15">
        <f t="shared" si="155"/>
        <v>19930</v>
      </c>
      <c r="V485" s="15">
        <v>500</v>
      </c>
      <c r="W485" s="15">
        <v>22200</v>
      </c>
      <c r="X485" s="15"/>
      <c r="Y485" s="15">
        <f t="shared" si="150"/>
        <v>22200</v>
      </c>
    </row>
    <row r="486" spans="1:25" ht="16.5" customHeight="1">
      <c r="A486" s="17"/>
      <c r="B486" s="36"/>
      <c r="C486" s="30">
        <v>4270</v>
      </c>
      <c r="D486" s="31" t="s">
        <v>46</v>
      </c>
      <c r="E486" s="15"/>
      <c r="F486" s="45"/>
      <c r="G486" s="159"/>
      <c r="H486" s="45"/>
      <c r="I486" s="159"/>
      <c r="J486" s="15"/>
      <c r="K486" s="159"/>
      <c r="L486" s="15"/>
      <c r="M486" s="159"/>
      <c r="N486" s="15"/>
      <c r="O486" s="15"/>
      <c r="P486" s="15"/>
      <c r="Q486" s="15"/>
      <c r="R486" s="15"/>
      <c r="S486" s="15"/>
      <c r="T486" s="15"/>
      <c r="U486" s="15"/>
      <c r="V486" s="15"/>
      <c r="W486" s="15">
        <v>500</v>
      </c>
      <c r="X486" s="15"/>
      <c r="Y486" s="15">
        <f t="shared" si="150"/>
        <v>500</v>
      </c>
    </row>
    <row r="487" spans="1:25" s="161" customFormat="1" ht="16.5" customHeight="1">
      <c r="A487" s="31"/>
      <c r="B487" s="122"/>
      <c r="C487" s="30">
        <v>4280</v>
      </c>
      <c r="D487" s="31" t="s">
        <v>47</v>
      </c>
      <c r="E487" s="159"/>
      <c r="F487" s="160">
        <v>1000</v>
      </c>
      <c r="G487" s="159">
        <f t="shared" si="158"/>
        <v>1000</v>
      </c>
      <c r="H487" s="160"/>
      <c r="I487" s="159">
        <f t="shared" si="159"/>
        <v>1000</v>
      </c>
      <c r="J487" s="159"/>
      <c r="K487" s="159">
        <f t="shared" si="160"/>
        <v>1000</v>
      </c>
      <c r="L487" s="159"/>
      <c r="M487" s="159">
        <f t="shared" si="161"/>
        <v>1000</v>
      </c>
      <c r="N487" s="32">
        <v>-500</v>
      </c>
      <c r="O487" s="15">
        <f t="shared" si="157"/>
        <v>500</v>
      </c>
      <c r="P487" s="32"/>
      <c r="Q487" s="15">
        <f t="shared" si="156"/>
        <v>500</v>
      </c>
      <c r="R487" s="32"/>
      <c r="S487" s="15">
        <f t="shared" si="144"/>
        <v>500</v>
      </c>
      <c r="T487" s="32">
        <v>300</v>
      </c>
      <c r="U487" s="15">
        <f t="shared" si="155"/>
        <v>800</v>
      </c>
      <c r="V487" s="32"/>
      <c r="W487" s="15">
        <v>1550</v>
      </c>
      <c r="X487" s="32"/>
      <c r="Y487" s="15">
        <f t="shared" si="150"/>
        <v>1550</v>
      </c>
    </row>
    <row r="488" spans="1:25" s="161" customFormat="1" ht="16.5" customHeight="1">
      <c r="A488" s="31"/>
      <c r="B488" s="122"/>
      <c r="C488" s="30">
        <v>4300</v>
      </c>
      <c r="D488" s="31" t="s">
        <v>25</v>
      </c>
      <c r="E488" s="155"/>
      <c r="F488" s="156"/>
      <c r="G488" s="155"/>
      <c r="H488" s="156"/>
      <c r="I488" s="155"/>
      <c r="J488" s="155"/>
      <c r="K488" s="155"/>
      <c r="L488" s="155"/>
      <c r="M488" s="159">
        <v>10130</v>
      </c>
      <c r="N488" s="32">
        <v>-1030</v>
      </c>
      <c r="O488" s="15">
        <f t="shared" si="157"/>
        <v>9100</v>
      </c>
      <c r="P488" s="32"/>
      <c r="Q488" s="15">
        <f t="shared" si="156"/>
        <v>9100</v>
      </c>
      <c r="R488" s="32"/>
      <c r="S488" s="15">
        <f t="shared" si="144"/>
        <v>9100</v>
      </c>
      <c r="T488" s="32">
        <v>1000</v>
      </c>
      <c r="U488" s="15">
        <f t="shared" si="155"/>
        <v>10100</v>
      </c>
      <c r="V488" s="32">
        <v>1900</v>
      </c>
      <c r="W488" s="15">
        <v>20300</v>
      </c>
      <c r="X488" s="32"/>
      <c r="Y488" s="15">
        <f t="shared" si="150"/>
        <v>20300</v>
      </c>
    </row>
    <row r="489" spans="1:25" ht="16.5" customHeight="1">
      <c r="A489" s="17"/>
      <c r="B489" s="36"/>
      <c r="C489" s="12">
        <v>4410</v>
      </c>
      <c r="D489" s="13" t="s">
        <v>85</v>
      </c>
      <c r="E489" s="15">
        <v>3400</v>
      </c>
      <c r="F489" s="45"/>
      <c r="G489" s="159">
        <f t="shared" si="158"/>
        <v>3400</v>
      </c>
      <c r="H489" s="45"/>
      <c r="I489" s="159">
        <f t="shared" si="159"/>
        <v>3400</v>
      </c>
      <c r="J489" s="15"/>
      <c r="K489" s="159">
        <f t="shared" si="160"/>
        <v>3400</v>
      </c>
      <c r="L489" s="15"/>
      <c r="M489" s="159">
        <f t="shared" si="161"/>
        <v>3400</v>
      </c>
      <c r="N489" s="15">
        <v>330</v>
      </c>
      <c r="O489" s="15">
        <f t="shared" si="157"/>
        <v>3730</v>
      </c>
      <c r="P489" s="15"/>
      <c r="Q489" s="15">
        <f t="shared" si="156"/>
        <v>3730</v>
      </c>
      <c r="R489" s="15"/>
      <c r="S489" s="15">
        <f t="shared" si="144"/>
        <v>3730</v>
      </c>
      <c r="T489" s="15">
        <v>900</v>
      </c>
      <c r="U489" s="15">
        <f t="shared" si="155"/>
        <v>4630</v>
      </c>
      <c r="V489" s="15"/>
      <c r="W489" s="15">
        <v>4950</v>
      </c>
      <c r="X489" s="15"/>
      <c r="Y489" s="15">
        <f t="shared" si="150"/>
        <v>4950</v>
      </c>
    </row>
    <row r="490" spans="1:25" ht="16.5" customHeight="1">
      <c r="A490" s="17"/>
      <c r="B490" s="36"/>
      <c r="C490" s="12">
        <v>4430</v>
      </c>
      <c r="D490" s="13" t="s">
        <v>49</v>
      </c>
      <c r="E490" s="15">
        <v>1000</v>
      </c>
      <c r="F490" s="45"/>
      <c r="G490" s="159">
        <f t="shared" si="158"/>
        <v>1000</v>
      </c>
      <c r="H490" s="45"/>
      <c r="I490" s="159">
        <f t="shared" si="159"/>
        <v>1000</v>
      </c>
      <c r="J490" s="15"/>
      <c r="K490" s="159">
        <f t="shared" si="160"/>
        <v>1000</v>
      </c>
      <c r="L490" s="15"/>
      <c r="M490" s="159">
        <v>1000</v>
      </c>
      <c r="N490" s="15">
        <v>-268</v>
      </c>
      <c r="O490" s="15">
        <f t="shared" si="157"/>
        <v>732</v>
      </c>
      <c r="P490" s="15"/>
      <c r="Q490" s="15">
        <f t="shared" si="156"/>
        <v>732</v>
      </c>
      <c r="R490" s="15"/>
      <c r="S490" s="15">
        <f t="shared" si="144"/>
        <v>732</v>
      </c>
      <c r="T490" s="15"/>
      <c r="U490" s="15">
        <f t="shared" si="155"/>
        <v>732</v>
      </c>
      <c r="V490" s="15"/>
      <c r="W490" s="15">
        <v>870</v>
      </c>
      <c r="X490" s="15"/>
      <c r="Y490" s="15">
        <f t="shared" si="150"/>
        <v>870</v>
      </c>
    </row>
    <row r="491" spans="1:25" ht="16.5" customHeight="1">
      <c r="A491" s="17"/>
      <c r="B491" s="82"/>
      <c r="C491" s="83">
        <v>4440</v>
      </c>
      <c r="D491" s="48" t="s">
        <v>50</v>
      </c>
      <c r="E491" s="49">
        <v>14761</v>
      </c>
      <c r="F491" s="106"/>
      <c r="G491" s="162">
        <f t="shared" si="158"/>
        <v>14761</v>
      </c>
      <c r="H491" s="106"/>
      <c r="I491" s="162">
        <f t="shared" si="159"/>
        <v>14761</v>
      </c>
      <c r="J491" s="49">
        <v>667</v>
      </c>
      <c r="K491" s="162">
        <f t="shared" si="160"/>
        <v>15428</v>
      </c>
      <c r="L491" s="49"/>
      <c r="M491" s="162">
        <f t="shared" si="161"/>
        <v>15428</v>
      </c>
      <c r="N491" s="15"/>
      <c r="O491" s="15">
        <f t="shared" si="157"/>
        <v>15428</v>
      </c>
      <c r="P491" s="15">
        <v>2170</v>
      </c>
      <c r="Q491" s="15">
        <f t="shared" si="156"/>
        <v>17598</v>
      </c>
      <c r="R491" s="15"/>
      <c r="S491" s="15">
        <f t="shared" si="144"/>
        <v>17598</v>
      </c>
      <c r="T491" s="15"/>
      <c r="U491" s="15">
        <f t="shared" si="155"/>
        <v>17598</v>
      </c>
      <c r="V491" s="15"/>
      <c r="W491" s="15">
        <v>18330</v>
      </c>
      <c r="X491" s="15"/>
      <c r="Y491" s="15">
        <f t="shared" si="150"/>
        <v>18330</v>
      </c>
    </row>
    <row r="492" spans="1:25" ht="16.5" customHeight="1">
      <c r="A492" s="51"/>
      <c r="B492" s="52" t="s">
        <v>232</v>
      </c>
      <c r="C492" s="72"/>
      <c r="D492" s="66"/>
      <c r="E492" s="50">
        <f>SUM(E480:E491)</f>
        <v>565370</v>
      </c>
      <c r="F492" s="50">
        <f>SUM(F480:F491)</f>
        <v>1000</v>
      </c>
      <c r="G492" s="50">
        <f>SUM(G480:G491)</f>
        <v>566370</v>
      </c>
      <c r="H492" s="50"/>
      <c r="I492" s="50">
        <f aca="true" t="shared" si="162" ref="I492:O492">SUM(I480:I491)</f>
        <v>566370</v>
      </c>
      <c r="J492" s="50">
        <f t="shared" si="162"/>
        <v>0</v>
      </c>
      <c r="K492" s="50">
        <f t="shared" si="162"/>
        <v>566370</v>
      </c>
      <c r="L492" s="50">
        <f t="shared" si="162"/>
        <v>3000</v>
      </c>
      <c r="M492" s="50">
        <f t="shared" si="162"/>
        <v>579500</v>
      </c>
      <c r="N492" s="50">
        <f t="shared" si="162"/>
        <v>24900</v>
      </c>
      <c r="O492" s="21">
        <f t="shared" si="162"/>
        <v>604400</v>
      </c>
      <c r="P492" s="23">
        <v>0</v>
      </c>
      <c r="Q492" s="22">
        <f t="shared" si="156"/>
        <v>604400</v>
      </c>
      <c r="R492" s="22"/>
      <c r="S492" s="22">
        <f t="shared" si="144"/>
        <v>604400</v>
      </c>
      <c r="T492" s="22"/>
      <c r="U492" s="22">
        <f>SUM(U480:U491)</f>
        <v>604600</v>
      </c>
      <c r="V492" s="22">
        <f>SUM(V480:V491)</f>
        <v>6000</v>
      </c>
      <c r="W492" s="22">
        <f>SUM(W480:W491)</f>
        <v>803000</v>
      </c>
      <c r="X492" s="22"/>
      <c r="Y492" s="22">
        <f t="shared" si="150"/>
        <v>803000</v>
      </c>
    </row>
    <row r="493" spans="1:25" ht="17.25" customHeight="1">
      <c r="A493" s="18" t="s">
        <v>233</v>
      </c>
      <c r="B493" s="19"/>
      <c r="C493" s="72"/>
      <c r="D493" s="19"/>
      <c r="E493" s="21" t="e">
        <f>E492+E479+#REF!</f>
        <v>#REF!</v>
      </c>
      <c r="F493" s="21" t="e">
        <f>F492+F479+#REF!</f>
        <v>#REF!</v>
      </c>
      <c r="G493" s="21">
        <f aca="true" t="shared" si="163" ref="G493:O493">G492+G479</f>
        <v>858870</v>
      </c>
      <c r="H493" s="21">
        <f t="shared" si="163"/>
        <v>0</v>
      </c>
      <c r="I493" s="21">
        <f t="shared" si="163"/>
        <v>858870</v>
      </c>
      <c r="J493" s="21">
        <f t="shared" si="163"/>
        <v>0</v>
      </c>
      <c r="K493" s="21">
        <f t="shared" si="163"/>
        <v>858870</v>
      </c>
      <c r="L493" s="21">
        <f t="shared" si="163"/>
        <v>3000</v>
      </c>
      <c r="M493" s="21">
        <f t="shared" si="163"/>
        <v>872000</v>
      </c>
      <c r="N493" s="21">
        <f t="shared" si="163"/>
        <v>24900</v>
      </c>
      <c r="O493" s="21">
        <f t="shared" si="163"/>
        <v>896900</v>
      </c>
      <c r="P493" s="94"/>
      <c r="Q493" s="22">
        <f t="shared" si="156"/>
        <v>896900</v>
      </c>
      <c r="R493" s="22">
        <v>5500</v>
      </c>
      <c r="S493" s="22">
        <f t="shared" si="144"/>
        <v>902400</v>
      </c>
      <c r="T493" s="22"/>
      <c r="U493" s="22" t="e">
        <f>#REF!+U492+U479</f>
        <v>#REF!</v>
      </c>
      <c r="V493" s="22" t="e">
        <f>#REF!+V492+V479</f>
        <v>#REF!</v>
      </c>
      <c r="W493" s="22">
        <f>W492+W479</f>
        <v>1099900</v>
      </c>
      <c r="X493" s="22"/>
      <c r="Y493" s="22">
        <f t="shared" si="150"/>
        <v>1099900</v>
      </c>
    </row>
    <row r="494" spans="1:25" ht="16.5" customHeight="1">
      <c r="A494" s="25">
        <v>854</v>
      </c>
      <c r="B494" s="57">
        <v>85401</v>
      </c>
      <c r="C494" s="25">
        <v>4010</v>
      </c>
      <c r="D494" s="14" t="s">
        <v>38</v>
      </c>
      <c r="E494" s="16">
        <v>77276</v>
      </c>
      <c r="F494" s="16"/>
      <c r="G494" s="16">
        <f>E494+F494</f>
        <v>77276</v>
      </c>
      <c r="H494" s="16"/>
      <c r="I494" s="16">
        <f>G494+H494</f>
        <v>77276</v>
      </c>
      <c r="J494" s="16"/>
      <c r="K494" s="16">
        <f>I494+J494</f>
        <v>77276</v>
      </c>
      <c r="L494" s="16"/>
      <c r="M494" s="16">
        <f>K494+L494</f>
        <v>77276</v>
      </c>
      <c r="N494" s="16"/>
      <c r="O494" s="16">
        <f aca="true" t="shared" si="164" ref="O494:O536">M494+N494</f>
        <v>77276</v>
      </c>
      <c r="P494" s="14"/>
      <c r="Q494" s="16">
        <f t="shared" si="156"/>
        <v>77276</v>
      </c>
      <c r="R494" s="16">
        <v>-14000</v>
      </c>
      <c r="S494" s="16">
        <f t="shared" si="144"/>
        <v>63276</v>
      </c>
      <c r="T494" s="15"/>
      <c r="U494" s="15">
        <f t="shared" si="155"/>
        <v>63276</v>
      </c>
      <c r="V494" s="15">
        <v>-782</v>
      </c>
      <c r="W494" s="15">
        <v>32647</v>
      </c>
      <c r="X494" s="15"/>
      <c r="Y494" s="15">
        <f t="shared" si="150"/>
        <v>32647</v>
      </c>
    </row>
    <row r="495" spans="1:25" ht="16.5" customHeight="1">
      <c r="A495" s="17" t="s">
        <v>234</v>
      </c>
      <c r="B495" s="29" t="s">
        <v>235</v>
      </c>
      <c r="C495" s="12">
        <v>4040</v>
      </c>
      <c r="D495" s="13" t="s">
        <v>40</v>
      </c>
      <c r="E495" s="15">
        <v>4324</v>
      </c>
      <c r="F495" s="15"/>
      <c r="G495" s="15">
        <f aca="true" t="shared" si="165" ref="G495:G507">E495+F495</f>
        <v>4324</v>
      </c>
      <c r="H495" s="15"/>
      <c r="I495" s="15">
        <f aca="true" t="shared" si="166" ref="I495:I507">G495+H495</f>
        <v>4324</v>
      </c>
      <c r="J495" s="15"/>
      <c r="K495" s="15">
        <f aca="true" t="shared" si="167" ref="K495:K507">I495+J495</f>
        <v>4324</v>
      </c>
      <c r="L495" s="15"/>
      <c r="M495" s="15">
        <f aca="true" t="shared" si="168" ref="M495:M507">K495+L495</f>
        <v>4324</v>
      </c>
      <c r="N495" s="15"/>
      <c r="O495" s="15">
        <f t="shared" si="164"/>
        <v>4324</v>
      </c>
      <c r="P495" s="13"/>
      <c r="Q495" s="15">
        <f t="shared" si="156"/>
        <v>4324</v>
      </c>
      <c r="R495" s="15"/>
      <c r="S495" s="15">
        <f t="shared" si="144"/>
        <v>4324</v>
      </c>
      <c r="T495" s="15"/>
      <c r="U495" s="15">
        <f t="shared" si="155"/>
        <v>4324</v>
      </c>
      <c r="V495" s="15"/>
      <c r="W495" s="15">
        <v>5127</v>
      </c>
      <c r="X495" s="15"/>
      <c r="Y495" s="15">
        <f t="shared" si="150"/>
        <v>5127</v>
      </c>
    </row>
    <row r="496" spans="1:25" ht="16.5" customHeight="1">
      <c r="A496" s="17" t="s">
        <v>236</v>
      </c>
      <c r="B496" s="29"/>
      <c r="C496" s="12">
        <v>4110</v>
      </c>
      <c r="D496" s="13" t="s">
        <v>41</v>
      </c>
      <c r="E496" s="15">
        <v>15000</v>
      </c>
      <c r="F496" s="15"/>
      <c r="G496" s="15">
        <f t="shared" si="165"/>
        <v>15000</v>
      </c>
      <c r="H496" s="15"/>
      <c r="I496" s="15">
        <f t="shared" si="166"/>
        <v>15000</v>
      </c>
      <c r="J496" s="15"/>
      <c r="K496" s="15">
        <f t="shared" si="167"/>
        <v>15000</v>
      </c>
      <c r="L496" s="15"/>
      <c r="M496" s="15">
        <f t="shared" si="168"/>
        <v>15000</v>
      </c>
      <c r="N496" s="15"/>
      <c r="O496" s="15">
        <f t="shared" si="164"/>
        <v>15000</v>
      </c>
      <c r="P496" s="13"/>
      <c r="Q496" s="15">
        <f t="shared" si="156"/>
        <v>15000</v>
      </c>
      <c r="R496" s="15">
        <v>-2400</v>
      </c>
      <c r="S496" s="15">
        <f t="shared" si="144"/>
        <v>12600</v>
      </c>
      <c r="T496" s="15"/>
      <c r="U496" s="15">
        <f t="shared" si="155"/>
        <v>12600</v>
      </c>
      <c r="V496" s="15">
        <v>-222</v>
      </c>
      <c r="W496" s="15">
        <v>6096</v>
      </c>
      <c r="X496" s="15"/>
      <c r="Y496" s="15">
        <f t="shared" si="150"/>
        <v>6096</v>
      </c>
    </row>
    <row r="497" spans="1:25" ht="16.5" customHeight="1">
      <c r="A497" s="17"/>
      <c r="B497" s="29"/>
      <c r="C497" s="12">
        <v>4120</v>
      </c>
      <c r="D497" s="46" t="s">
        <v>42</v>
      </c>
      <c r="E497" s="15">
        <v>2000</v>
      </c>
      <c r="F497" s="15"/>
      <c r="G497" s="15">
        <f t="shared" si="165"/>
        <v>2000</v>
      </c>
      <c r="H497" s="15"/>
      <c r="I497" s="15">
        <f t="shared" si="166"/>
        <v>2000</v>
      </c>
      <c r="J497" s="15"/>
      <c r="K497" s="15">
        <f t="shared" si="167"/>
        <v>2000</v>
      </c>
      <c r="L497" s="15"/>
      <c r="M497" s="15">
        <f t="shared" si="168"/>
        <v>2000</v>
      </c>
      <c r="N497" s="15"/>
      <c r="O497" s="15">
        <f t="shared" si="164"/>
        <v>2000</v>
      </c>
      <c r="P497" s="13"/>
      <c r="Q497" s="15">
        <f t="shared" si="156"/>
        <v>2000</v>
      </c>
      <c r="R497" s="15"/>
      <c r="S497" s="15">
        <f t="shared" si="144"/>
        <v>2000</v>
      </c>
      <c r="T497" s="15"/>
      <c r="U497" s="15">
        <f t="shared" si="155"/>
        <v>2000</v>
      </c>
      <c r="V497" s="15">
        <v>-314</v>
      </c>
      <c r="W497" s="15">
        <v>830</v>
      </c>
      <c r="X497" s="15"/>
      <c r="Y497" s="15">
        <f t="shared" si="150"/>
        <v>830</v>
      </c>
    </row>
    <row r="498" spans="1:25" ht="16.5" customHeight="1">
      <c r="A498" s="17"/>
      <c r="B498" s="29"/>
      <c r="C498" s="12">
        <v>4170</v>
      </c>
      <c r="D498" s="46" t="s">
        <v>43</v>
      </c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3"/>
      <c r="Q498" s="15"/>
      <c r="R498" s="15"/>
      <c r="S498" s="15"/>
      <c r="T498" s="15"/>
      <c r="U498" s="15"/>
      <c r="V498" s="15"/>
      <c r="W498" s="15">
        <v>300</v>
      </c>
      <c r="X498" s="15"/>
      <c r="Y498" s="15">
        <f t="shared" si="150"/>
        <v>300</v>
      </c>
    </row>
    <row r="499" spans="1:25" ht="16.5" customHeight="1">
      <c r="A499" s="17"/>
      <c r="B499" s="29"/>
      <c r="C499" s="12">
        <v>4210</v>
      </c>
      <c r="D499" s="46" t="s">
        <v>44</v>
      </c>
      <c r="E499" s="15">
        <v>3800</v>
      </c>
      <c r="F499" s="15"/>
      <c r="G499" s="15">
        <f t="shared" si="165"/>
        <v>3800</v>
      </c>
      <c r="H499" s="15"/>
      <c r="I499" s="15">
        <f t="shared" si="166"/>
        <v>3800</v>
      </c>
      <c r="J499" s="15"/>
      <c r="K499" s="15">
        <f t="shared" si="167"/>
        <v>3800</v>
      </c>
      <c r="L499" s="15"/>
      <c r="M499" s="15">
        <f t="shared" si="168"/>
        <v>3800</v>
      </c>
      <c r="N499" s="15">
        <v>2968</v>
      </c>
      <c r="O499" s="15">
        <f t="shared" si="164"/>
        <v>6768</v>
      </c>
      <c r="P499" s="13"/>
      <c r="Q499" s="15">
        <f t="shared" si="156"/>
        <v>6768</v>
      </c>
      <c r="R499" s="15"/>
      <c r="S499" s="15">
        <f t="shared" si="144"/>
        <v>6768</v>
      </c>
      <c r="T499" s="15">
        <v>-500</v>
      </c>
      <c r="U499" s="15">
        <f t="shared" si="155"/>
        <v>6268</v>
      </c>
      <c r="V499" s="15">
        <v>-1751</v>
      </c>
      <c r="W499" s="15">
        <v>3900</v>
      </c>
      <c r="X499" s="15"/>
      <c r="Y499" s="15">
        <f t="shared" si="150"/>
        <v>3900</v>
      </c>
    </row>
    <row r="500" spans="1:25" ht="16.5" customHeight="1">
      <c r="A500" s="17"/>
      <c r="B500" s="29"/>
      <c r="C500" s="12">
        <v>4240</v>
      </c>
      <c r="D500" s="46" t="s">
        <v>146</v>
      </c>
      <c r="E500" s="15">
        <v>1000</v>
      </c>
      <c r="F500" s="15"/>
      <c r="G500" s="15">
        <f t="shared" si="165"/>
        <v>1000</v>
      </c>
      <c r="H500" s="15"/>
      <c r="I500" s="15">
        <f t="shared" si="166"/>
        <v>1000</v>
      </c>
      <c r="J500" s="15"/>
      <c r="K500" s="15">
        <f t="shared" si="167"/>
        <v>1000</v>
      </c>
      <c r="L500" s="15"/>
      <c r="M500" s="15">
        <f t="shared" si="168"/>
        <v>1000</v>
      </c>
      <c r="N500" s="15"/>
      <c r="O500" s="15">
        <f t="shared" si="164"/>
        <v>1000</v>
      </c>
      <c r="P500" s="13"/>
      <c r="Q500" s="15">
        <f t="shared" si="156"/>
        <v>1000</v>
      </c>
      <c r="R500" s="15"/>
      <c r="S500" s="15">
        <f t="shared" si="144"/>
        <v>1000</v>
      </c>
      <c r="T500" s="15"/>
      <c r="U500" s="15">
        <f t="shared" si="155"/>
        <v>1000</v>
      </c>
      <c r="V500" s="15">
        <v>-844</v>
      </c>
      <c r="W500" s="15">
        <v>1000</v>
      </c>
      <c r="X500" s="15"/>
      <c r="Y500" s="15">
        <f t="shared" si="150"/>
        <v>1000</v>
      </c>
    </row>
    <row r="501" spans="1:25" ht="16.5" customHeight="1">
      <c r="A501" s="17"/>
      <c r="B501" s="29"/>
      <c r="C501" s="12">
        <v>4260</v>
      </c>
      <c r="D501" s="46" t="s">
        <v>45</v>
      </c>
      <c r="E501" s="15">
        <v>12000</v>
      </c>
      <c r="F501" s="15"/>
      <c r="G501" s="15">
        <f t="shared" si="165"/>
        <v>12000</v>
      </c>
      <c r="H501" s="15"/>
      <c r="I501" s="15">
        <f t="shared" si="166"/>
        <v>12000</v>
      </c>
      <c r="J501" s="15"/>
      <c r="K501" s="15">
        <f t="shared" si="167"/>
        <v>12000</v>
      </c>
      <c r="L501" s="15"/>
      <c r="M501" s="15">
        <f t="shared" si="168"/>
        <v>12000</v>
      </c>
      <c r="N501" s="15">
        <v>1000</v>
      </c>
      <c r="O501" s="15">
        <f t="shared" si="164"/>
        <v>13000</v>
      </c>
      <c r="P501" s="13"/>
      <c r="Q501" s="15">
        <f t="shared" si="156"/>
        <v>13000</v>
      </c>
      <c r="R501" s="15"/>
      <c r="S501" s="15">
        <f t="shared" si="144"/>
        <v>13000</v>
      </c>
      <c r="T501" s="15"/>
      <c r="U501" s="15">
        <f t="shared" si="155"/>
        <v>13000</v>
      </c>
      <c r="V501" s="15">
        <v>844</v>
      </c>
      <c r="W501" s="15">
        <v>16695</v>
      </c>
      <c r="X501" s="15"/>
      <c r="Y501" s="15">
        <f t="shared" si="150"/>
        <v>16695</v>
      </c>
    </row>
    <row r="502" spans="1:25" ht="16.5" customHeight="1">
      <c r="A502" s="17"/>
      <c r="B502" s="29"/>
      <c r="C502" s="12">
        <v>4270</v>
      </c>
      <c r="D502" s="46" t="s">
        <v>46</v>
      </c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3"/>
      <c r="Q502" s="15"/>
      <c r="R502" s="15"/>
      <c r="S502" s="15"/>
      <c r="T502" s="15"/>
      <c r="U502" s="15"/>
      <c r="V502" s="15"/>
      <c r="W502" s="15">
        <v>3000</v>
      </c>
      <c r="X502" s="15"/>
      <c r="Y502" s="15">
        <f t="shared" si="150"/>
        <v>3000</v>
      </c>
    </row>
    <row r="503" spans="1:25" ht="16.5" customHeight="1">
      <c r="A503" s="17"/>
      <c r="B503" s="29"/>
      <c r="C503" s="12">
        <v>4300</v>
      </c>
      <c r="D503" s="46" t="s">
        <v>25</v>
      </c>
      <c r="E503" s="15">
        <v>4500</v>
      </c>
      <c r="F503" s="15"/>
      <c r="G503" s="15">
        <f t="shared" si="165"/>
        <v>4500</v>
      </c>
      <c r="H503" s="15"/>
      <c r="I503" s="15">
        <f t="shared" si="166"/>
        <v>4500</v>
      </c>
      <c r="J503" s="15"/>
      <c r="K503" s="15">
        <f t="shared" si="167"/>
        <v>4500</v>
      </c>
      <c r="L503" s="15"/>
      <c r="M503" s="15">
        <f t="shared" si="168"/>
        <v>4500</v>
      </c>
      <c r="N503" s="15">
        <v>2500</v>
      </c>
      <c r="O503" s="15">
        <f t="shared" si="164"/>
        <v>7000</v>
      </c>
      <c r="P503" s="13"/>
      <c r="Q503" s="15">
        <f t="shared" si="156"/>
        <v>7000</v>
      </c>
      <c r="R503" s="15"/>
      <c r="S503" s="15">
        <f t="shared" si="144"/>
        <v>7000</v>
      </c>
      <c r="T503" s="15"/>
      <c r="U503" s="15">
        <f t="shared" si="155"/>
        <v>7000</v>
      </c>
      <c r="V503" s="15">
        <v>-300</v>
      </c>
      <c r="W503" s="15">
        <v>6000</v>
      </c>
      <c r="X503" s="15"/>
      <c r="Y503" s="15">
        <f t="shared" si="150"/>
        <v>6000</v>
      </c>
    </row>
    <row r="504" spans="1:25" ht="16.5" customHeight="1">
      <c r="A504" s="17"/>
      <c r="B504" s="29"/>
      <c r="C504" s="12">
        <v>4350</v>
      </c>
      <c r="D504" s="46" t="s">
        <v>270</v>
      </c>
      <c r="E504" s="15">
        <v>500</v>
      </c>
      <c r="F504" s="15"/>
      <c r="G504" s="15">
        <f t="shared" si="165"/>
        <v>500</v>
      </c>
      <c r="H504" s="15"/>
      <c r="I504" s="15">
        <f t="shared" si="166"/>
        <v>500</v>
      </c>
      <c r="J504" s="15"/>
      <c r="K504" s="15">
        <f t="shared" si="167"/>
        <v>500</v>
      </c>
      <c r="L504" s="15"/>
      <c r="M504" s="15">
        <f t="shared" si="168"/>
        <v>500</v>
      </c>
      <c r="N504" s="15"/>
      <c r="O504" s="15">
        <f t="shared" si="164"/>
        <v>500</v>
      </c>
      <c r="P504" s="13"/>
      <c r="Q504" s="15">
        <f t="shared" si="156"/>
        <v>500</v>
      </c>
      <c r="R504" s="15"/>
      <c r="S504" s="15">
        <f t="shared" si="144"/>
        <v>500</v>
      </c>
      <c r="T504" s="15"/>
      <c r="U504" s="15">
        <f t="shared" si="155"/>
        <v>500</v>
      </c>
      <c r="V504" s="15">
        <v>-216</v>
      </c>
      <c r="W504" s="15">
        <v>500</v>
      </c>
      <c r="X504" s="15"/>
      <c r="Y504" s="15">
        <f t="shared" si="150"/>
        <v>500</v>
      </c>
    </row>
    <row r="505" spans="1:25" ht="16.5" customHeight="1">
      <c r="A505" s="17"/>
      <c r="B505" s="29"/>
      <c r="C505" s="12">
        <v>4410</v>
      </c>
      <c r="D505" s="46" t="s">
        <v>85</v>
      </c>
      <c r="E505" s="15">
        <v>500</v>
      </c>
      <c r="F505" s="15"/>
      <c r="G505" s="15">
        <f t="shared" si="165"/>
        <v>500</v>
      </c>
      <c r="H505" s="15"/>
      <c r="I505" s="15">
        <f t="shared" si="166"/>
        <v>500</v>
      </c>
      <c r="J505" s="15"/>
      <c r="K505" s="15">
        <f t="shared" si="167"/>
        <v>500</v>
      </c>
      <c r="L505" s="15"/>
      <c r="M505" s="15">
        <f t="shared" si="168"/>
        <v>500</v>
      </c>
      <c r="N505" s="15"/>
      <c r="O505" s="15">
        <f t="shared" si="164"/>
        <v>500</v>
      </c>
      <c r="P505" s="13"/>
      <c r="Q505" s="15">
        <f t="shared" si="156"/>
        <v>500</v>
      </c>
      <c r="R505" s="15"/>
      <c r="S505" s="15">
        <f t="shared" si="144"/>
        <v>500</v>
      </c>
      <c r="T505" s="15"/>
      <c r="U505" s="15">
        <f t="shared" si="155"/>
        <v>500</v>
      </c>
      <c r="V505" s="15">
        <v>-356</v>
      </c>
      <c r="W505" s="15">
        <v>500</v>
      </c>
      <c r="X505" s="15"/>
      <c r="Y505" s="15">
        <f t="shared" si="150"/>
        <v>500</v>
      </c>
    </row>
    <row r="506" spans="1:25" ht="16.5" customHeight="1">
      <c r="A506" s="17"/>
      <c r="B506" s="29"/>
      <c r="C506" s="12">
        <v>4430</v>
      </c>
      <c r="D506" s="46" t="s">
        <v>49</v>
      </c>
      <c r="E506" s="15">
        <v>500</v>
      </c>
      <c r="F506" s="15"/>
      <c r="G506" s="15">
        <f t="shared" si="165"/>
        <v>500</v>
      </c>
      <c r="H506" s="15">
        <v>900</v>
      </c>
      <c r="I506" s="15">
        <f t="shared" si="166"/>
        <v>1400</v>
      </c>
      <c r="J506" s="15"/>
      <c r="K506" s="15">
        <f t="shared" si="167"/>
        <v>1400</v>
      </c>
      <c r="L506" s="15"/>
      <c r="M506" s="15">
        <f t="shared" si="168"/>
        <v>1400</v>
      </c>
      <c r="N506" s="15">
        <v>-64</v>
      </c>
      <c r="O506" s="15">
        <f t="shared" si="164"/>
        <v>1336</v>
      </c>
      <c r="P506" s="13"/>
      <c r="Q506" s="15">
        <f t="shared" si="156"/>
        <v>1336</v>
      </c>
      <c r="R506" s="15"/>
      <c r="S506" s="15">
        <f t="shared" si="144"/>
        <v>1336</v>
      </c>
      <c r="T506" s="15"/>
      <c r="U506" s="15">
        <f t="shared" si="155"/>
        <v>1336</v>
      </c>
      <c r="V506" s="15"/>
      <c r="W506" s="15">
        <v>1400</v>
      </c>
      <c r="X506" s="15"/>
      <c r="Y506" s="15">
        <f t="shared" si="150"/>
        <v>1400</v>
      </c>
    </row>
    <row r="507" spans="1:25" ht="16.5" customHeight="1">
      <c r="A507" s="17"/>
      <c r="B507" s="61"/>
      <c r="C507" s="83">
        <v>4440</v>
      </c>
      <c r="D507" s="96" t="s">
        <v>50</v>
      </c>
      <c r="E507" s="15">
        <v>5700</v>
      </c>
      <c r="F507" s="15"/>
      <c r="G507" s="15">
        <f t="shared" si="165"/>
        <v>5700</v>
      </c>
      <c r="H507" s="15"/>
      <c r="I507" s="15">
        <f t="shared" si="166"/>
        <v>5700</v>
      </c>
      <c r="J507" s="15"/>
      <c r="K507" s="15">
        <f t="shared" si="167"/>
        <v>5700</v>
      </c>
      <c r="L507" s="15"/>
      <c r="M507" s="15">
        <f t="shared" si="168"/>
        <v>5700</v>
      </c>
      <c r="N507" s="15"/>
      <c r="O507" s="15">
        <f t="shared" si="164"/>
        <v>5700</v>
      </c>
      <c r="P507" s="13"/>
      <c r="Q507" s="15">
        <f t="shared" si="156"/>
        <v>5700</v>
      </c>
      <c r="R507" s="15"/>
      <c r="S507" s="15">
        <f t="shared" si="144"/>
        <v>5700</v>
      </c>
      <c r="T507" s="15"/>
      <c r="U507" s="15">
        <f t="shared" si="155"/>
        <v>5700</v>
      </c>
      <c r="V507" s="15"/>
      <c r="W507" s="15">
        <v>2005</v>
      </c>
      <c r="X507" s="15"/>
      <c r="Y507" s="15">
        <f t="shared" si="150"/>
        <v>2005</v>
      </c>
    </row>
    <row r="508" spans="1:25" ht="16.5" customHeight="1">
      <c r="A508" s="51"/>
      <c r="B508" s="52" t="s">
        <v>237</v>
      </c>
      <c r="C508" s="20"/>
      <c r="D508" s="19"/>
      <c r="E508" s="21">
        <f>SUM(E494:E507)</f>
        <v>127100</v>
      </c>
      <c r="F508" s="21"/>
      <c r="G508" s="21">
        <f>SUM(G494:G507)</f>
        <v>127100</v>
      </c>
      <c r="H508" s="21">
        <f>SUM(H494:H507)</f>
        <v>900</v>
      </c>
      <c r="I508" s="21">
        <f>SUM(I494:I507)</f>
        <v>128000</v>
      </c>
      <c r="J508" s="21"/>
      <c r="K508" s="21">
        <f>SUM(K494:K507)</f>
        <v>128000</v>
      </c>
      <c r="L508" s="21"/>
      <c r="M508" s="21">
        <f>SUM(M494:M507)</f>
        <v>128000</v>
      </c>
      <c r="N508" s="22">
        <f>SUM(N494:N507)</f>
        <v>6404</v>
      </c>
      <c r="O508" s="22">
        <f t="shared" si="164"/>
        <v>134404</v>
      </c>
      <c r="P508" s="94"/>
      <c r="Q508" s="22">
        <f t="shared" si="156"/>
        <v>134404</v>
      </c>
      <c r="R508" s="22">
        <f>SUM(R494:R507)</f>
        <v>-16400</v>
      </c>
      <c r="S508" s="22">
        <f t="shared" si="144"/>
        <v>118004</v>
      </c>
      <c r="T508" s="22">
        <f>SUM(T494:T507)</f>
        <v>-500</v>
      </c>
      <c r="U508" s="22">
        <f>SUM(U494:U507)</f>
        <v>117504</v>
      </c>
      <c r="V508" s="22">
        <f>SUM(V494:V507)</f>
        <v>-3941</v>
      </c>
      <c r="W508" s="22">
        <f>SUM(W494:W507)</f>
        <v>80000</v>
      </c>
      <c r="X508" s="22"/>
      <c r="Y508" s="22">
        <f t="shared" si="150"/>
        <v>80000</v>
      </c>
    </row>
    <row r="509" spans="1:25" ht="16.5" customHeight="1">
      <c r="A509" s="17"/>
      <c r="B509" s="57">
        <v>85406</v>
      </c>
      <c r="C509" s="86">
        <v>4010</v>
      </c>
      <c r="D509" s="13" t="s">
        <v>38</v>
      </c>
      <c r="E509" s="15">
        <v>318198</v>
      </c>
      <c r="F509" s="15"/>
      <c r="G509" s="15">
        <f>E509+F509</f>
        <v>318198</v>
      </c>
      <c r="H509" s="15"/>
      <c r="I509" s="15">
        <f>G509+H509</f>
        <v>318198</v>
      </c>
      <c r="J509" s="15"/>
      <c r="K509" s="15">
        <f>I509+J509</f>
        <v>318198</v>
      </c>
      <c r="L509" s="15"/>
      <c r="M509" s="15">
        <f>K509+L509</f>
        <v>318198</v>
      </c>
      <c r="N509" s="15"/>
      <c r="O509" s="15">
        <f t="shared" si="164"/>
        <v>318198</v>
      </c>
      <c r="P509" s="13"/>
      <c r="Q509" s="15">
        <f t="shared" si="156"/>
        <v>318198</v>
      </c>
      <c r="R509" s="15"/>
      <c r="S509" s="15">
        <f t="shared" si="144"/>
        <v>318198</v>
      </c>
      <c r="T509" s="15"/>
      <c r="U509" s="15">
        <f t="shared" si="155"/>
        <v>318198</v>
      </c>
      <c r="V509" s="15">
        <v>-2321</v>
      </c>
      <c r="W509" s="15">
        <v>343000</v>
      </c>
      <c r="X509" s="15"/>
      <c r="Y509" s="15">
        <f t="shared" si="150"/>
        <v>343000</v>
      </c>
    </row>
    <row r="510" spans="1:25" ht="16.5" customHeight="1">
      <c r="A510" s="17"/>
      <c r="B510" s="29" t="s">
        <v>238</v>
      </c>
      <c r="C510" s="86">
        <v>4040</v>
      </c>
      <c r="D510" s="13" t="s">
        <v>40</v>
      </c>
      <c r="E510" s="15">
        <v>25602</v>
      </c>
      <c r="F510" s="15"/>
      <c r="G510" s="15">
        <f aca="true" t="shared" si="169" ref="G510:G521">E510+F510</f>
        <v>25602</v>
      </c>
      <c r="H510" s="15"/>
      <c r="I510" s="15">
        <f aca="true" t="shared" si="170" ref="I510:I521">G510+H510</f>
        <v>25602</v>
      </c>
      <c r="J510" s="15"/>
      <c r="K510" s="15">
        <f aca="true" t="shared" si="171" ref="K510:K521">I510+J510</f>
        <v>25602</v>
      </c>
      <c r="L510" s="15"/>
      <c r="M510" s="15">
        <f aca="true" t="shared" si="172" ref="M510:M521">K510+L510</f>
        <v>25602</v>
      </c>
      <c r="N510" s="15"/>
      <c r="O510" s="15">
        <f t="shared" si="164"/>
        <v>25602</v>
      </c>
      <c r="P510" s="13"/>
      <c r="Q510" s="15">
        <f t="shared" si="156"/>
        <v>25602</v>
      </c>
      <c r="R510" s="15"/>
      <c r="S510" s="15">
        <f t="shared" si="144"/>
        <v>25602</v>
      </c>
      <c r="T510" s="15"/>
      <c r="U510" s="15">
        <f t="shared" si="155"/>
        <v>25602</v>
      </c>
      <c r="V510" s="15"/>
      <c r="W510" s="15">
        <v>26046</v>
      </c>
      <c r="X510" s="15"/>
      <c r="Y510" s="15">
        <f t="shared" si="150"/>
        <v>26046</v>
      </c>
    </row>
    <row r="511" spans="1:25" ht="16.5" customHeight="1">
      <c r="A511" s="17"/>
      <c r="B511" s="29" t="s">
        <v>239</v>
      </c>
      <c r="C511" s="86">
        <v>4110</v>
      </c>
      <c r="D511" s="13" t="s">
        <v>41</v>
      </c>
      <c r="E511" s="15">
        <v>62100</v>
      </c>
      <c r="F511" s="15"/>
      <c r="G511" s="15">
        <f t="shared" si="169"/>
        <v>62100</v>
      </c>
      <c r="H511" s="15"/>
      <c r="I511" s="15">
        <f t="shared" si="170"/>
        <v>62100</v>
      </c>
      <c r="J511" s="15"/>
      <c r="K511" s="15">
        <f t="shared" si="171"/>
        <v>62100</v>
      </c>
      <c r="L511" s="15"/>
      <c r="M511" s="15">
        <f t="shared" si="172"/>
        <v>62100</v>
      </c>
      <c r="N511" s="15"/>
      <c r="O511" s="15">
        <f t="shared" si="164"/>
        <v>62100</v>
      </c>
      <c r="P511" s="13"/>
      <c r="Q511" s="15">
        <f t="shared" si="156"/>
        <v>62100</v>
      </c>
      <c r="R511" s="15"/>
      <c r="S511" s="15">
        <f t="shared" si="144"/>
        <v>62100</v>
      </c>
      <c r="T511" s="15"/>
      <c r="U511" s="15">
        <f t="shared" si="155"/>
        <v>62100</v>
      </c>
      <c r="V511" s="15">
        <v>-2723</v>
      </c>
      <c r="W511" s="15">
        <v>65838</v>
      </c>
      <c r="X511" s="15"/>
      <c r="Y511" s="15">
        <f t="shared" si="150"/>
        <v>65838</v>
      </c>
    </row>
    <row r="512" spans="1:25" ht="16.5" customHeight="1">
      <c r="A512" s="17"/>
      <c r="B512" s="29"/>
      <c r="C512" s="86">
        <v>4120</v>
      </c>
      <c r="D512" s="46" t="s">
        <v>42</v>
      </c>
      <c r="E512" s="15">
        <v>8400</v>
      </c>
      <c r="F512" s="15"/>
      <c r="G512" s="15">
        <f t="shared" si="169"/>
        <v>8400</v>
      </c>
      <c r="H512" s="15"/>
      <c r="I512" s="15">
        <f t="shared" si="170"/>
        <v>8400</v>
      </c>
      <c r="J512" s="15"/>
      <c r="K512" s="15">
        <f t="shared" si="171"/>
        <v>8400</v>
      </c>
      <c r="L512" s="15"/>
      <c r="M512" s="15">
        <f t="shared" si="172"/>
        <v>8400</v>
      </c>
      <c r="N512" s="15"/>
      <c r="O512" s="15">
        <f t="shared" si="164"/>
        <v>8400</v>
      </c>
      <c r="P512" s="13"/>
      <c r="Q512" s="15">
        <f t="shared" si="156"/>
        <v>8400</v>
      </c>
      <c r="R512" s="15"/>
      <c r="S512" s="15">
        <f t="shared" si="144"/>
        <v>8400</v>
      </c>
      <c r="T512" s="15"/>
      <c r="U512" s="15">
        <f t="shared" si="155"/>
        <v>8400</v>
      </c>
      <c r="V512" s="15">
        <v>-185</v>
      </c>
      <c r="W512" s="15">
        <v>9100</v>
      </c>
      <c r="X512" s="15"/>
      <c r="Y512" s="15">
        <f t="shared" si="150"/>
        <v>9100</v>
      </c>
    </row>
    <row r="513" spans="1:25" ht="16.5" customHeight="1">
      <c r="A513" s="17"/>
      <c r="B513" s="29"/>
      <c r="C513" s="86">
        <v>4170</v>
      </c>
      <c r="D513" s="46" t="s">
        <v>43</v>
      </c>
      <c r="E513" s="15">
        <v>2000</v>
      </c>
      <c r="F513" s="15"/>
      <c r="G513" s="15">
        <f t="shared" si="169"/>
        <v>2000</v>
      </c>
      <c r="H513" s="15"/>
      <c r="I513" s="15">
        <f t="shared" si="170"/>
        <v>2000</v>
      </c>
      <c r="J513" s="15"/>
      <c r="K513" s="15">
        <f t="shared" si="171"/>
        <v>2000</v>
      </c>
      <c r="L513" s="15"/>
      <c r="M513" s="15">
        <f t="shared" si="172"/>
        <v>2000</v>
      </c>
      <c r="N513" s="15"/>
      <c r="O513" s="15">
        <f t="shared" si="164"/>
        <v>2000</v>
      </c>
      <c r="P513" s="13"/>
      <c r="Q513" s="15">
        <f t="shared" si="156"/>
        <v>2000</v>
      </c>
      <c r="R513" s="15"/>
      <c r="S513" s="15">
        <f t="shared" si="144"/>
        <v>2000</v>
      </c>
      <c r="T513" s="15"/>
      <c r="U513" s="15">
        <f t="shared" si="155"/>
        <v>2000</v>
      </c>
      <c r="V513" s="15"/>
      <c r="W513" s="15">
        <v>2000</v>
      </c>
      <c r="X513" s="15"/>
      <c r="Y513" s="15">
        <f t="shared" si="150"/>
        <v>2000</v>
      </c>
    </row>
    <row r="514" spans="1:25" ht="16.5" customHeight="1">
      <c r="A514" s="114"/>
      <c r="B514" s="134"/>
      <c r="C514" s="163">
        <v>4210</v>
      </c>
      <c r="D514" s="116" t="s">
        <v>44</v>
      </c>
      <c r="E514" s="15">
        <v>17000</v>
      </c>
      <c r="F514" s="15"/>
      <c r="G514" s="15">
        <f t="shared" si="169"/>
        <v>17000</v>
      </c>
      <c r="H514" s="15"/>
      <c r="I514" s="15">
        <f t="shared" si="170"/>
        <v>17000</v>
      </c>
      <c r="J514" s="15"/>
      <c r="K514" s="15">
        <f t="shared" si="171"/>
        <v>17000</v>
      </c>
      <c r="L514" s="15"/>
      <c r="M514" s="15">
        <f t="shared" si="172"/>
        <v>17000</v>
      </c>
      <c r="N514" s="15"/>
      <c r="O514" s="15">
        <f t="shared" si="164"/>
        <v>17000</v>
      </c>
      <c r="P514" s="13"/>
      <c r="Q514" s="15">
        <f t="shared" si="156"/>
        <v>17000</v>
      </c>
      <c r="R514" s="15"/>
      <c r="S514" s="15">
        <f t="shared" si="144"/>
        <v>17000</v>
      </c>
      <c r="T514" s="15">
        <v>-333</v>
      </c>
      <c r="U514" s="15">
        <f t="shared" si="155"/>
        <v>16667</v>
      </c>
      <c r="V514" s="15">
        <v>-1070</v>
      </c>
      <c r="W514" s="15">
        <v>10800</v>
      </c>
      <c r="X514" s="15"/>
      <c r="Y514" s="15">
        <f t="shared" si="150"/>
        <v>10800</v>
      </c>
    </row>
    <row r="515" spans="1:25" ht="16.5" customHeight="1">
      <c r="A515" s="17"/>
      <c r="B515" s="29"/>
      <c r="C515" s="86">
        <v>4240</v>
      </c>
      <c r="D515" s="46" t="s">
        <v>146</v>
      </c>
      <c r="E515" s="15">
        <v>2000</v>
      </c>
      <c r="F515" s="15"/>
      <c r="G515" s="15">
        <f t="shared" si="169"/>
        <v>2000</v>
      </c>
      <c r="H515" s="15"/>
      <c r="I515" s="15">
        <f t="shared" si="170"/>
        <v>2000</v>
      </c>
      <c r="J515" s="15"/>
      <c r="K515" s="15">
        <f t="shared" si="171"/>
        <v>2000</v>
      </c>
      <c r="L515" s="15"/>
      <c r="M515" s="15">
        <f t="shared" si="172"/>
        <v>2000</v>
      </c>
      <c r="N515" s="15"/>
      <c r="O515" s="15">
        <f t="shared" si="164"/>
        <v>2000</v>
      </c>
      <c r="P515" s="13"/>
      <c r="Q515" s="15">
        <f t="shared" si="156"/>
        <v>2000</v>
      </c>
      <c r="R515" s="15"/>
      <c r="S515" s="15">
        <f t="shared" si="144"/>
        <v>2000</v>
      </c>
      <c r="T515" s="15">
        <v>420</v>
      </c>
      <c r="U515" s="15">
        <f t="shared" si="155"/>
        <v>2420</v>
      </c>
      <c r="V515" s="15"/>
      <c r="W515" s="15">
        <v>2600</v>
      </c>
      <c r="X515" s="15"/>
      <c r="Y515" s="15">
        <f t="shared" si="150"/>
        <v>2600</v>
      </c>
    </row>
    <row r="516" spans="1:25" ht="16.5" customHeight="1">
      <c r="A516" s="17"/>
      <c r="B516" s="29"/>
      <c r="C516" s="86">
        <v>4260</v>
      </c>
      <c r="D516" s="46" t="s">
        <v>45</v>
      </c>
      <c r="E516" s="15">
        <v>13000</v>
      </c>
      <c r="F516" s="15"/>
      <c r="G516" s="15">
        <f t="shared" si="169"/>
        <v>13000</v>
      </c>
      <c r="H516" s="15"/>
      <c r="I516" s="15">
        <f t="shared" si="170"/>
        <v>13000</v>
      </c>
      <c r="J516" s="15"/>
      <c r="K516" s="15">
        <f t="shared" si="171"/>
        <v>13000</v>
      </c>
      <c r="L516" s="15"/>
      <c r="M516" s="15">
        <f t="shared" si="172"/>
        <v>13000</v>
      </c>
      <c r="N516" s="15"/>
      <c r="O516" s="15">
        <f t="shared" si="164"/>
        <v>13000</v>
      </c>
      <c r="P516" s="13"/>
      <c r="Q516" s="15">
        <f t="shared" si="156"/>
        <v>13000</v>
      </c>
      <c r="R516" s="15"/>
      <c r="S516" s="15">
        <f aca="true" t="shared" si="173" ref="S516:S567">Q516+R516</f>
        <v>13000</v>
      </c>
      <c r="T516" s="15"/>
      <c r="U516" s="15">
        <f t="shared" si="155"/>
        <v>13000</v>
      </c>
      <c r="V516" s="15"/>
      <c r="W516" s="15">
        <v>16000</v>
      </c>
      <c r="X516" s="15"/>
      <c r="Y516" s="15">
        <f t="shared" si="150"/>
        <v>16000</v>
      </c>
    </row>
    <row r="517" spans="1:25" ht="16.5" customHeight="1">
      <c r="A517" s="164"/>
      <c r="B517" s="29"/>
      <c r="C517" s="86">
        <v>4300</v>
      </c>
      <c r="D517" s="46" t="s">
        <v>25</v>
      </c>
      <c r="E517" s="15">
        <v>6000</v>
      </c>
      <c r="F517" s="15"/>
      <c r="G517" s="15">
        <f t="shared" si="169"/>
        <v>6000</v>
      </c>
      <c r="H517" s="15"/>
      <c r="I517" s="15">
        <f t="shared" si="170"/>
        <v>6000</v>
      </c>
      <c r="J517" s="15"/>
      <c r="K517" s="15">
        <f t="shared" si="171"/>
        <v>6000</v>
      </c>
      <c r="L517" s="15"/>
      <c r="M517" s="15">
        <f t="shared" si="172"/>
        <v>6000</v>
      </c>
      <c r="N517" s="15"/>
      <c r="O517" s="15">
        <f t="shared" si="164"/>
        <v>6000</v>
      </c>
      <c r="P517" s="13"/>
      <c r="Q517" s="15">
        <f t="shared" si="156"/>
        <v>6000</v>
      </c>
      <c r="R517" s="15"/>
      <c r="S517" s="15">
        <f t="shared" si="173"/>
        <v>6000</v>
      </c>
      <c r="T517" s="15"/>
      <c r="U517" s="15">
        <f t="shared" si="155"/>
        <v>6000</v>
      </c>
      <c r="V517" s="15"/>
      <c r="W517" s="15">
        <v>5000</v>
      </c>
      <c r="X517" s="15"/>
      <c r="Y517" s="15">
        <f t="shared" si="150"/>
        <v>5000</v>
      </c>
    </row>
    <row r="518" spans="1:25" ht="16.5" customHeight="1">
      <c r="A518" s="164"/>
      <c r="B518" s="29"/>
      <c r="C518" s="86">
        <v>4350</v>
      </c>
      <c r="D518" s="46" t="s">
        <v>270</v>
      </c>
      <c r="E518" s="15">
        <v>1000</v>
      </c>
      <c r="F518" s="15"/>
      <c r="G518" s="15">
        <f t="shared" si="169"/>
        <v>1000</v>
      </c>
      <c r="H518" s="15"/>
      <c r="I518" s="15">
        <f t="shared" si="170"/>
        <v>1000</v>
      </c>
      <c r="J518" s="15"/>
      <c r="K518" s="15">
        <f t="shared" si="171"/>
        <v>1000</v>
      </c>
      <c r="L518" s="15"/>
      <c r="M518" s="15">
        <f t="shared" si="172"/>
        <v>1000</v>
      </c>
      <c r="N518" s="15"/>
      <c r="O518" s="15">
        <f t="shared" si="164"/>
        <v>1000</v>
      </c>
      <c r="P518" s="13"/>
      <c r="Q518" s="15">
        <f t="shared" si="156"/>
        <v>1000</v>
      </c>
      <c r="R518" s="15"/>
      <c r="S518" s="15">
        <f t="shared" si="173"/>
        <v>1000</v>
      </c>
      <c r="T518" s="15"/>
      <c r="U518" s="15">
        <f t="shared" si="155"/>
        <v>1000</v>
      </c>
      <c r="V518" s="15"/>
      <c r="W518" s="15">
        <v>1100</v>
      </c>
      <c r="X518" s="15"/>
      <c r="Y518" s="15">
        <f t="shared" si="150"/>
        <v>1100</v>
      </c>
    </row>
    <row r="519" spans="1:25" ht="16.5" customHeight="1">
      <c r="A519" s="17"/>
      <c r="B519" s="29"/>
      <c r="C519" s="86">
        <v>4410</v>
      </c>
      <c r="D519" s="46" t="s">
        <v>85</v>
      </c>
      <c r="E519" s="15">
        <v>500</v>
      </c>
      <c r="F519" s="15"/>
      <c r="G519" s="15">
        <f t="shared" si="169"/>
        <v>500</v>
      </c>
      <c r="H519" s="15"/>
      <c r="I519" s="15">
        <f t="shared" si="170"/>
        <v>500</v>
      </c>
      <c r="J519" s="15"/>
      <c r="K519" s="15">
        <f t="shared" si="171"/>
        <v>500</v>
      </c>
      <c r="L519" s="15"/>
      <c r="M519" s="15">
        <f t="shared" si="172"/>
        <v>500</v>
      </c>
      <c r="N519" s="15"/>
      <c r="O519" s="15">
        <f t="shared" si="164"/>
        <v>500</v>
      </c>
      <c r="P519" s="13"/>
      <c r="Q519" s="15">
        <f t="shared" si="156"/>
        <v>500</v>
      </c>
      <c r="R519" s="15"/>
      <c r="S519" s="15">
        <f t="shared" si="173"/>
        <v>500</v>
      </c>
      <c r="T519" s="15"/>
      <c r="U519" s="15">
        <f t="shared" si="155"/>
        <v>500</v>
      </c>
      <c r="V519" s="15"/>
      <c r="W519" s="15">
        <v>500</v>
      </c>
      <c r="X519" s="15"/>
      <c r="Y519" s="15">
        <f t="shared" si="150"/>
        <v>500</v>
      </c>
    </row>
    <row r="520" spans="1:25" ht="16.5" customHeight="1">
      <c r="A520" s="17"/>
      <c r="B520" s="29"/>
      <c r="C520" s="86">
        <v>4430</v>
      </c>
      <c r="D520" s="46" t="s">
        <v>49</v>
      </c>
      <c r="E520" s="15">
        <v>700</v>
      </c>
      <c r="F520" s="15"/>
      <c r="G520" s="15">
        <f t="shared" si="169"/>
        <v>700</v>
      </c>
      <c r="H520" s="15"/>
      <c r="I520" s="15">
        <f t="shared" si="170"/>
        <v>700</v>
      </c>
      <c r="J520" s="15"/>
      <c r="K520" s="15">
        <f t="shared" si="171"/>
        <v>700</v>
      </c>
      <c r="L520" s="15"/>
      <c r="M520" s="15">
        <f t="shared" si="172"/>
        <v>700</v>
      </c>
      <c r="N520" s="15"/>
      <c r="O520" s="15">
        <f t="shared" si="164"/>
        <v>700</v>
      </c>
      <c r="P520" s="13"/>
      <c r="Q520" s="15">
        <f t="shared" si="156"/>
        <v>700</v>
      </c>
      <c r="R520" s="15"/>
      <c r="S520" s="15">
        <f t="shared" si="173"/>
        <v>700</v>
      </c>
      <c r="T520" s="15">
        <v>-87</v>
      </c>
      <c r="U520" s="15">
        <f t="shared" si="155"/>
        <v>613</v>
      </c>
      <c r="V520" s="15"/>
      <c r="W520" s="15">
        <v>700</v>
      </c>
      <c r="X520" s="15"/>
      <c r="Y520" s="15">
        <f t="shared" si="150"/>
        <v>700</v>
      </c>
    </row>
    <row r="521" spans="1:25" ht="16.5" customHeight="1">
      <c r="A521" s="17"/>
      <c r="B521" s="61"/>
      <c r="C521" s="104">
        <v>4440</v>
      </c>
      <c r="D521" s="96" t="s">
        <v>50</v>
      </c>
      <c r="E521" s="49">
        <v>20500</v>
      </c>
      <c r="F521" s="49"/>
      <c r="G521" s="15">
        <f t="shared" si="169"/>
        <v>20500</v>
      </c>
      <c r="H521" s="49"/>
      <c r="I521" s="15">
        <f t="shared" si="170"/>
        <v>20500</v>
      </c>
      <c r="J521" s="49"/>
      <c r="K521" s="15">
        <f t="shared" si="171"/>
        <v>20500</v>
      </c>
      <c r="L521" s="49"/>
      <c r="M521" s="15">
        <f t="shared" si="172"/>
        <v>20500</v>
      </c>
      <c r="N521" s="15"/>
      <c r="O521" s="15">
        <f t="shared" si="164"/>
        <v>20500</v>
      </c>
      <c r="P521" s="13"/>
      <c r="Q521" s="15">
        <f t="shared" si="156"/>
        <v>20500</v>
      </c>
      <c r="R521" s="15"/>
      <c r="S521" s="15">
        <f t="shared" si="173"/>
        <v>20500</v>
      </c>
      <c r="T521" s="15"/>
      <c r="U521" s="15">
        <f t="shared" si="155"/>
        <v>20500</v>
      </c>
      <c r="V521" s="15"/>
      <c r="W521" s="15">
        <v>22316</v>
      </c>
      <c r="X521" s="15"/>
      <c r="Y521" s="15">
        <f t="shared" si="150"/>
        <v>22316</v>
      </c>
    </row>
    <row r="522" spans="1:25" ht="16.5" customHeight="1">
      <c r="A522" s="17"/>
      <c r="B522" s="79" t="s">
        <v>238</v>
      </c>
      <c r="C522" s="80"/>
      <c r="D522" s="64"/>
      <c r="E522" s="39">
        <f>SUM(E509:E521)</f>
        <v>477000</v>
      </c>
      <c r="F522" s="39"/>
      <c r="G522" s="39">
        <f>SUM(G509:G521)</f>
        <v>477000</v>
      </c>
      <c r="H522" s="39"/>
      <c r="I522" s="39">
        <f>SUM(I509:I521)</f>
        <v>477000</v>
      </c>
      <c r="J522" s="39"/>
      <c r="K522" s="39">
        <f>SUM(K509:K521)</f>
        <v>477000</v>
      </c>
      <c r="L522" s="39"/>
      <c r="M522" s="39">
        <f>SUM(M509:M521)</f>
        <v>477000</v>
      </c>
      <c r="N522" s="16"/>
      <c r="O522" s="53">
        <f t="shared" si="164"/>
        <v>477000</v>
      </c>
      <c r="P522" s="14"/>
      <c r="Q522" s="53">
        <f t="shared" si="156"/>
        <v>477000</v>
      </c>
      <c r="R522" s="53"/>
      <c r="S522" s="53">
        <f t="shared" si="173"/>
        <v>477000</v>
      </c>
      <c r="T522" s="53"/>
      <c r="U522" s="53">
        <f>SUM(U509:U521)</f>
        <v>477000</v>
      </c>
      <c r="V522" s="53">
        <f>SUM(V509:V521)</f>
        <v>-6299</v>
      </c>
      <c r="W522" s="53">
        <f>SUM(W509:W521)</f>
        <v>505000</v>
      </c>
      <c r="X522" s="53"/>
      <c r="Y522" s="53">
        <f t="shared" si="150"/>
        <v>505000</v>
      </c>
    </row>
    <row r="523" spans="1:25" ht="16.5" customHeight="1">
      <c r="A523" s="17"/>
      <c r="B523" s="107" t="s">
        <v>240</v>
      </c>
      <c r="C523" s="72"/>
      <c r="D523" s="66"/>
      <c r="E523" s="50"/>
      <c r="F523" s="50"/>
      <c r="G523" s="50"/>
      <c r="H523" s="50"/>
      <c r="I523" s="50"/>
      <c r="J523" s="50"/>
      <c r="K523" s="50"/>
      <c r="L523" s="50"/>
      <c r="M523" s="50"/>
      <c r="N523" s="49"/>
      <c r="O523" s="63"/>
      <c r="P523" s="48"/>
      <c r="Q523" s="49"/>
      <c r="R523" s="63"/>
      <c r="S523" s="63"/>
      <c r="T523" s="63"/>
      <c r="U523" s="63"/>
      <c r="V523" s="63"/>
      <c r="W523" s="63"/>
      <c r="X523" s="63"/>
      <c r="Y523" s="63"/>
    </row>
    <row r="524" spans="1:25" ht="16.5" customHeight="1">
      <c r="A524" s="17"/>
      <c r="B524" s="68">
        <v>85407</v>
      </c>
      <c r="C524" s="89">
        <v>4010</v>
      </c>
      <c r="D524" s="90" t="s">
        <v>38</v>
      </c>
      <c r="E524" s="43">
        <v>81294</v>
      </c>
      <c r="F524" s="43"/>
      <c r="G524" s="16">
        <f>E524+F524</f>
        <v>81294</v>
      </c>
      <c r="H524" s="43"/>
      <c r="I524" s="16">
        <f>G524+H524</f>
        <v>81294</v>
      </c>
      <c r="J524" s="16"/>
      <c r="K524" s="16">
        <f>I524+J524</f>
        <v>81294</v>
      </c>
      <c r="L524" s="16"/>
      <c r="M524" s="16">
        <f>K524+L524</f>
        <v>81294</v>
      </c>
      <c r="N524" s="16">
        <v>2800</v>
      </c>
      <c r="O524" s="16">
        <f t="shared" si="164"/>
        <v>84094</v>
      </c>
      <c r="P524" s="15"/>
      <c r="Q524" s="15">
        <f t="shared" si="156"/>
        <v>84094</v>
      </c>
      <c r="R524" s="15"/>
      <c r="S524" s="15">
        <f t="shared" si="173"/>
        <v>84094</v>
      </c>
      <c r="T524" s="15">
        <v>1000</v>
      </c>
      <c r="U524" s="15">
        <f t="shared" si="155"/>
        <v>85094</v>
      </c>
      <c r="V524" s="15">
        <v>1003</v>
      </c>
      <c r="W524" s="15">
        <v>96688</v>
      </c>
      <c r="X524" s="15"/>
      <c r="Y524" s="15">
        <f t="shared" si="150"/>
        <v>96688</v>
      </c>
    </row>
    <row r="525" spans="1:25" ht="16.5" customHeight="1">
      <c r="A525" s="17"/>
      <c r="B525" s="36" t="s">
        <v>241</v>
      </c>
      <c r="C525" s="86">
        <v>4040</v>
      </c>
      <c r="D525" s="47" t="s">
        <v>40</v>
      </c>
      <c r="E525" s="45">
        <v>6500</v>
      </c>
      <c r="F525" s="45"/>
      <c r="G525" s="15">
        <f aca="true" t="shared" si="174" ref="G525:G536">E525+F525</f>
        <v>6500</v>
      </c>
      <c r="H525" s="45"/>
      <c r="I525" s="15">
        <f aca="true" t="shared" si="175" ref="I525:I536">G525+H525</f>
        <v>6500</v>
      </c>
      <c r="J525" s="15"/>
      <c r="K525" s="15">
        <f aca="true" t="shared" si="176" ref="K525:K536">I525+J525</f>
        <v>6500</v>
      </c>
      <c r="L525" s="15"/>
      <c r="M525" s="15">
        <f aca="true" t="shared" si="177" ref="M525:M536">K525+L525</f>
        <v>6500</v>
      </c>
      <c r="N525" s="15"/>
      <c r="O525" s="15">
        <f t="shared" si="164"/>
        <v>6500</v>
      </c>
      <c r="P525" s="15"/>
      <c r="Q525" s="15">
        <f t="shared" si="156"/>
        <v>6500</v>
      </c>
      <c r="R525" s="15"/>
      <c r="S525" s="15">
        <f t="shared" si="173"/>
        <v>6500</v>
      </c>
      <c r="T525" s="15">
        <v>-17</v>
      </c>
      <c r="U525" s="15">
        <f t="shared" si="155"/>
        <v>6483</v>
      </c>
      <c r="V525" s="15"/>
      <c r="W525" s="15">
        <v>6923</v>
      </c>
      <c r="X525" s="15"/>
      <c r="Y525" s="15">
        <f t="shared" si="150"/>
        <v>6923</v>
      </c>
    </row>
    <row r="526" spans="1:25" ht="16.5" customHeight="1">
      <c r="A526" s="17"/>
      <c r="B526" s="36" t="s">
        <v>242</v>
      </c>
      <c r="C526" s="86">
        <v>4110</v>
      </c>
      <c r="D526" s="47" t="s">
        <v>41</v>
      </c>
      <c r="E526" s="45">
        <v>14800</v>
      </c>
      <c r="F526" s="45"/>
      <c r="G526" s="15">
        <f t="shared" si="174"/>
        <v>14800</v>
      </c>
      <c r="H526" s="45"/>
      <c r="I526" s="15">
        <f t="shared" si="175"/>
        <v>14800</v>
      </c>
      <c r="J526" s="15"/>
      <c r="K526" s="15">
        <f t="shared" si="176"/>
        <v>14800</v>
      </c>
      <c r="L526" s="15"/>
      <c r="M526" s="15">
        <f t="shared" si="177"/>
        <v>14800</v>
      </c>
      <c r="N526" s="15"/>
      <c r="O526" s="15">
        <f t="shared" si="164"/>
        <v>14800</v>
      </c>
      <c r="P526" s="15"/>
      <c r="Q526" s="15">
        <f t="shared" si="156"/>
        <v>14800</v>
      </c>
      <c r="R526" s="15"/>
      <c r="S526" s="15">
        <f t="shared" si="173"/>
        <v>14800</v>
      </c>
      <c r="T526" s="15">
        <v>2200</v>
      </c>
      <c r="U526" s="15">
        <f t="shared" si="155"/>
        <v>17000</v>
      </c>
      <c r="V526" s="15">
        <v>-263</v>
      </c>
      <c r="W526" s="15">
        <v>18847</v>
      </c>
      <c r="X526" s="15"/>
      <c r="Y526" s="15">
        <f t="shared" si="150"/>
        <v>18847</v>
      </c>
    </row>
    <row r="527" spans="1:25" ht="16.5" customHeight="1">
      <c r="A527" s="17"/>
      <c r="B527" s="47"/>
      <c r="C527" s="86">
        <v>4120</v>
      </c>
      <c r="D527" s="100" t="s">
        <v>42</v>
      </c>
      <c r="E527" s="45">
        <v>2000</v>
      </c>
      <c r="F527" s="45"/>
      <c r="G527" s="15">
        <f t="shared" si="174"/>
        <v>2000</v>
      </c>
      <c r="H527" s="45"/>
      <c r="I527" s="15">
        <f t="shared" si="175"/>
        <v>2000</v>
      </c>
      <c r="J527" s="15"/>
      <c r="K527" s="15">
        <f t="shared" si="176"/>
        <v>2000</v>
      </c>
      <c r="L527" s="15"/>
      <c r="M527" s="15">
        <f t="shared" si="177"/>
        <v>2000</v>
      </c>
      <c r="N527" s="15"/>
      <c r="O527" s="15">
        <f t="shared" si="164"/>
        <v>2000</v>
      </c>
      <c r="P527" s="15"/>
      <c r="Q527" s="15">
        <f t="shared" si="156"/>
        <v>2000</v>
      </c>
      <c r="R527" s="15"/>
      <c r="S527" s="15">
        <f t="shared" si="173"/>
        <v>2000</v>
      </c>
      <c r="T527" s="15">
        <v>400</v>
      </c>
      <c r="U527" s="15">
        <f t="shared" si="155"/>
        <v>2400</v>
      </c>
      <c r="V527" s="15">
        <v>-146</v>
      </c>
      <c r="W527" s="15">
        <v>2539</v>
      </c>
      <c r="X527" s="15"/>
      <c r="Y527" s="15">
        <f t="shared" si="150"/>
        <v>2539</v>
      </c>
    </row>
    <row r="528" spans="1:25" ht="16.5" customHeight="1">
      <c r="A528" s="17"/>
      <c r="B528" s="47"/>
      <c r="C528" s="86">
        <v>4170</v>
      </c>
      <c r="D528" s="100" t="s">
        <v>43</v>
      </c>
      <c r="E528" s="45">
        <v>500</v>
      </c>
      <c r="F528" s="45"/>
      <c r="G528" s="15">
        <f t="shared" si="174"/>
        <v>500</v>
      </c>
      <c r="H528" s="45"/>
      <c r="I528" s="15">
        <f t="shared" si="175"/>
        <v>500</v>
      </c>
      <c r="J528" s="15">
        <v>900</v>
      </c>
      <c r="K528" s="15">
        <f t="shared" si="176"/>
        <v>1400</v>
      </c>
      <c r="L528" s="15"/>
      <c r="M528" s="15">
        <f t="shared" si="177"/>
        <v>1400</v>
      </c>
      <c r="N528" s="15">
        <v>400</v>
      </c>
      <c r="O528" s="15">
        <f t="shared" si="164"/>
        <v>1800</v>
      </c>
      <c r="P528" s="15"/>
      <c r="Q528" s="15">
        <f t="shared" si="156"/>
        <v>1800</v>
      </c>
      <c r="R528" s="15"/>
      <c r="S528" s="15">
        <f t="shared" si="173"/>
        <v>1800</v>
      </c>
      <c r="T528" s="15"/>
      <c r="U528" s="15">
        <f t="shared" si="155"/>
        <v>1800</v>
      </c>
      <c r="V528" s="15"/>
      <c r="W528" s="15">
        <v>500</v>
      </c>
      <c r="X528" s="15"/>
      <c r="Y528" s="15">
        <f t="shared" si="150"/>
        <v>500</v>
      </c>
    </row>
    <row r="529" spans="1:25" ht="16.5" customHeight="1">
      <c r="A529" s="17"/>
      <c r="B529" s="47"/>
      <c r="C529" s="30">
        <v>4210</v>
      </c>
      <c r="D529" s="76" t="s">
        <v>44</v>
      </c>
      <c r="E529" s="165">
        <v>2900</v>
      </c>
      <c r="F529" s="165">
        <v>1100</v>
      </c>
      <c r="G529" s="157">
        <f t="shared" si="174"/>
        <v>4000</v>
      </c>
      <c r="H529" s="165">
        <v>250</v>
      </c>
      <c r="I529" s="157">
        <f t="shared" si="175"/>
        <v>4250</v>
      </c>
      <c r="J529" s="157">
        <v>-500</v>
      </c>
      <c r="K529" s="157">
        <f t="shared" si="176"/>
        <v>3750</v>
      </c>
      <c r="L529" s="157"/>
      <c r="M529" s="32">
        <f t="shared" si="177"/>
        <v>3750</v>
      </c>
      <c r="N529" s="157">
        <v>600</v>
      </c>
      <c r="O529" s="15">
        <f t="shared" si="164"/>
        <v>4350</v>
      </c>
      <c r="P529" s="15">
        <v>2000</v>
      </c>
      <c r="Q529" s="15">
        <f t="shared" si="156"/>
        <v>6350</v>
      </c>
      <c r="R529" s="15"/>
      <c r="S529" s="15">
        <f t="shared" si="173"/>
        <v>6350</v>
      </c>
      <c r="T529" s="15">
        <v>-1000</v>
      </c>
      <c r="U529" s="15">
        <f t="shared" si="155"/>
        <v>5350</v>
      </c>
      <c r="V529" s="15"/>
      <c r="W529" s="15">
        <v>5700</v>
      </c>
      <c r="X529" s="15"/>
      <c r="Y529" s="15">
        <f t="shared" si="150"/>
        <v>5700</v>
      </c>
    </row>
    <row r="530" spans="1:25" ht="18" customHeight="1">
      <c r="A530" s="17"/>
      <c r="B530" s="47"/>
      <c r="C530" s="86">
        <v>4260</v>
      </c>
      <c r="D530" s="100" t="s">
        <v>45</v>
      </c>
      <c r="E530" s="45">
        <v>1000</v>
      </c>
      <c r="F530" s="45"/>
      <c r="G530" s="15">
        <f t="shared" si="174"/>
        <v>1000</v>
      </c>
      <c r="H530" s="45"/>
      <c r="I530" s="15">
        <f t="shared" si="175"/>
        <v>1000</v>
      </c>
      <c r="J530" s="15"/>
      <c r="K530" s="15">
        <f t="shared" si="176"/>
        <v>1000</v>
      </c>
      <c r="L530" s="15"/>
      <c r="M530" s="15">
        <v>1000</v>
      </c>
      <c r="N530" s="15"/>
      <c r="O530" s="15">
        <f t="shared" si="164"/>
        <v>1000</v>
      </c>
      <c r="P530" s="15"/>
      <c r="Q530" s="15">
        <f t="shared" si="156"/>
        <v>1000</v>
      </c>
      <c r="R530" s="15"/>
      <c r="S530" s="15">
        <f t="shared" si="173"/>
        <v>1000</v>
      </c>
      <c r="T530" s="15">
        <v>140</v>
      </c>
      <c r="U530" s="15">
        <f t="shared" si="155"/>
        <v>1140</v>
      </c>
      <c r="V530" s="15"/>
      <c r="W530" s="15">
        <v>1000</v>
      </c>
      <c r="X530" s="15"/>
      <c r="Y530" s="15">
        <f aca="true" t="shared" si="178" ref="Y530:Y567">W530+X530</f>
        <v>1000</v>
      </c>
    </row>
    <row r="531" spans="1:25" ht="18" customHeight="1">
      <c r="A531" s="17"/>
      <c r="B531" s="47"/>
      <c r="C531" s="86">
        <v>4280</v>
      </c>
      <c r="D531" s="100" t="s">
        <v>47</v>
      </c>
      <c r="E531" s="45">
        <v>500</v>
      </c>
      <c r="F531" s="45"/>
      <c r="G531" s="15">
        <f t="shared" si="174"/>
        <v>500</v>
      </c>
      <c r="H531" s="45"/>
      <c r="I531" s="15">
        <f t="shared" si="175"/>
        <v>500</v>
      </c>
      <c r="J531" s="15"/>
      <c r="K531" s="15">
        <f t="shared" si="176"/>
        <v>500</v>
      </c>
      <c r="L531" s="15"/>
      <c r="M531" s="15">
        <v>500</v>
      </c>
      <c r="N531" s="15"/>
      <c r="O531" s="15">
        <f t="shared" si="164"/>
        <v>500</v>
      </c>
      <c r="P531" s="15">
        <v>-20</v>
      </c>
      <c r="Q531" s="15">
        <f t="shared" si="156"/>
        <v>480</v>
      </c>
      <c r="R531" s="15"/>
      <c r="S531" s="15">
        <f t="shared" si="173"/>
        <v>480</v>
      </c>
      <c r="T531" s="15">
        <v>-400</v>
      </c>
      <c r="U531" s="15">
        <f t="shared" si="155"/>
        <v>80</v>
      </c>
      <c r="V531" s="15">
        <v>-23</v>
      </c>
      <c r="W531" s="15">
        <v>300</v>
      </c>
      <c r="X531" s="15"/>
      <c r="Y531" s="15">
        <f t="shared" si="178"/>
        <v>300</v>
      </c>
    </row>
    <row r="532" spans="1:25" ht="16.5" customHeight="1">
      <c r="A532" s="17"/>
      <c r="B532" s="47"/>
      <c r="C532" s="86">
        <v>4300</v>
      </c>
      <c r="D532" s="100" t="s">
        <v>25</v>
      </c>
      <c r="E532" s="45">
        <v>30000</v>
      </c>
      <c r="F532" s="45">
        <v>1300</v>
      </c>
      <c r="G532" s="15">
        <f t="shared" si="174"/>
        <v>31300</v>
      </c>
      <c r="H532" s="45">
        <v>-900</v>
      </c>
      <c r="I532" s="15">
        <f t="shared" si="175"/>
        <v>30400</v>
      </c>
      <c r="J532" s="15">
        <v>800</v>
      </c>
      <c r="K532" s="15">
        <f t="shared" si="176"/>
        <v>31200</v>
      </c>
      <c r="L532" s="15"/>
      <c r="M532" s="15">
        <f t="shared" si="177"/>
        <v>31200</v>
      </c>
      <c r="N532" s="15">
        <v>1000</v>
      </c>
      <c r="O532" s="15">
        <f t="shared" si="164"/>
        <v>32200</v>
      </c>
      <c r="P532" s="15">
        <v>10000</v>
      </c>
      <c r="Q532" s="15">
        <f t="shared" si="156"/>
        <v>42200</v>
      </c>
      <c r="R532" s="15"/>
      <c r="S532" s="15">
        <f t="shared" si="173"/>
        <v>42200</v>
      </c>
      <c r="T532" s="15">
        <v>-2250</v>
      </c>
      <c r="U532" s="15">
        <f t="shared" si="155"/>
        <v>39950</v>
      </c>
      <c r="V532" s="15">
        <v>-544</v>
      </c>
      <c r="W532" s="15">
        <v>32121</v>
      </c>
      <c r="X532" s="15"/>
      <c r="Y532" s="15">
        <f t="shared" si="178"/>
        <v>32121</v>
      </c>
    </row>
    <row r="533" spans="1:25" ht="16.5" customHeight="1">
      <c r="A533" s="17"/>
      <c r="B533" s="47"/>
      <c r="C533" s="86">
        <v>4350</v>
      </c>
      <c r="D533" s="46" t="s">
        <v>270</v>
      </c>
      <c r="E533" s="45"/>
      <c r="F533" s="45"/>
      <c r="G533" s="15"/>
      <c r="H533" s="45">
        <v>100</v>
      </c>
      <c r="I533" s="15">
        <f t="shared" si="175"/>
        <v>100</v>
      </c>
      <c r="J533" s="15"/>
      <c r="K533" s="15">
        <f t="shared" si="176"/>
        <v>100</v>
      </c>
      <c r="L533" s="15"/>
      <c r="M533" s="15">
        <v>100</v>
      </c>
      <c r="N533" s="15"/>
      <c r="O533" s="15">
        <f t="shared" si="164"/>
        <v>100</v>
      </c>
      <c r="P533" s="15"/>
      <c r="Q533" s="15">
        <f t="shared" si="156"/>
        <v>100</v>
      </c>
      <c r="R533" s="15"/>
      <c r="S533" s="15">
        <f t="shared" si="173"/>
        <v>100</v>
      </c>
      <c r="T533" s="15"/>
      <c r="U533" s="15">
        <f t="shared" si="155"/>
        <v>100</v>
      </c>
      <c r="V533" s="15"/>
      <c r="W533" s="15">
        <v>800</v>
      </c>
      <c r="X533" s="15"/>
      <c r="Y533" s="15">
        <f t="shared" si="178"/>
        <v>800</v>
      </c>
    </row>
    <row r="534" spans="1:25" ht="16.5" customHeight="1">
      <c r="A534" s="17"/>
      <c r="B534" s="47"/>
      <c r="C534" s="86">
        <v>4410</v>
      </c>
      <c r="D534" s="100" t="s">
        <v>85</v>
      </c>
      <c r="E534" s="45"/>
      <c r="F534" s="45"/>
      <c r="G534" s="15"/>
      <c r="H534" s="4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>
        <v>200</v>
      </c>
      <c r="X534" s="15"/>
      <c r="Y534" s="15">
        <f t="shared" si="178"/>
        <v>200</v>
      </c>
    </row>
    <row r="535" spans="1:25" ht="16.5" customHeight="1">
      <c r="A535" s="17"/>
      <c r="B535" s="47"/>
      <c r="C535" s="86">
        <v>4440</v>
      </c>
      <c r="D535" s="100" t="s">
        <v>50</v>
      </c>
      <c r="E535" s="45">
        <v>6206</v>
      </c>
      <c r="F535" s="45"/>
      <c r="G535" s="15">
        <f t="shared" si="174"/>
        <v>6206</v>
      </c>
      <c r="H535" s="45"/>
      <c r="I535" s="15">
        <f t="shared" si="175"/>
        <v>6206</v>
      </c>
      <c r="J535" s="15"/>
      <c r="K535" s="15">
        <f t="shared" si="176"/>
        <v>6206</v>
      </c>
      <c r="L535" s="15"/>
      <c r="M535" s="15">
        <f t="shared" si="177"/>
        <v>6206</v>
      </c>
      <c r="N535" s="15"/>
      <c r="O535" s="15">
        <f t="shared" si="164"/>
        <v>6206</v>
      </c>
      <c r="P535" s="15">
        <v>20</v>
      </c>
      <c r="Q535" s="15">
        <f t="shared" si="156"/>
        <v>6226</v>
      </c>
      <c r="R535" s="15"/>
      <c r="S535" s="15">
        <f t="shared" si="173"/>
        <v>6226</v>
      </c>
      <c r="T535" s="15"/>
      <c r="U535" s="15">
        <f t="shared" si="155"/>
        <v>6226</v>
      </c>
      <c r="V535" s="15"/>
      <c r="W535" s="15">
        <v>7582</v>
      </c>
      <c r="X535" s="15"/>
      <c r="Y535" s="15">
        <f t="shared" si="178"/>
        <v>7582</v>
      </c>
    </row>
    <row r="536" spans="1:25" ht="16.5" customHeight="1">
      <c r="A536" s="17"/>
      <c r="B536" s="117"/>
      <c r="C536" s="104">
        <v>6060</v>
      </c>
      <c r="D536" s="105" t="s">
        <v>224</v>
      </c>
      <c r="E536" s="106"/>
      <c r="F536" s="106">
        <v>2600</v>
      </c>
      <c r="G536" s="15">
        <f t="shared" si="174"/>
        <v>2600</v>
      </c>
      <c r="H536" s="106">
        <v>550</v>
      </c>
      <c r="I536" s="15">
        <f t="shared" si="175"/>
        <v>3150</v>
      </c>
      <c r="J536" s="49"/>
      <c r="K536" s="15">
        <f t="shared" si="176"/>
        <v>3150</v>
      </c>
      <c r="L536" s="49"/>
      <c r="M536" s="15">
        <f t="shared" si="177"/>
        <v>3150</v>
      </c>
      <c r="N536" s="15"/>
      <c r="O536" s="15">
        <f t="shared" si="164"/>
        <v>3150</v>
      </c>
      <c r="P536" s="15"/>
      <c r="Q536" s="15">
        <f t="shared" si="156"/>
        <v>3150</v>
      </c>
      <c r="R536" s="15"/>
      <c r="S536" s="15">
        <f t="shared" si="173"/>
        <v>3150</v>
      </c>
      <c r="T536" s="15"/>
      <c r="U536" s="15">
        <f>S536+T536</f>
        <v>3150</v>
      </c>
      <c r="V536" s="15"/>
      <c r="W536" s="15">
        <v>4300</v>
      </c>
      <c r="X536" s="15"/>
      <c r="Y536" s="15">
        <f t="shared" si="178"/>
        <v>4300</v>
      </c>
    </row>
    <row r="537" spans="1:25" ht="16.5" customHeight="1">
      <c r="A537" s="51"/>
      <c r="B537" s="44" t="s">
        <v>241</v>
      </c>
      <c r="C537" s="44"/>
      <c r="D537" s="64"/>
      <c r="E537" s="27">
        <f aca="true" t="shared" si="179" ref="E537:M537">SUM(E524:E536)</f>
        <v>145700</v>
      </c>
      <c r="F537" s="27">
        <f t="shared" si="179"/>
        <v>5000</v>
      </c>
      <c r="G537" s="39">
        <f t="shared" si="179"/>
        <v>150700</v>
      </c>
      <c r="H537" s="27">
        <f t="shared" si="179"/>
        <v>0</v>
      </c>
      <c r="I537" s="39">
        <f t="shared" si="179"/>
        <v>150700</v>
      </c>
      <c r="J537" s="27">
        <f t="shared" si="179"/>
        <v>1200</v>
      </c>
      <c r="K537" s="39">
        <f t="shared" si="179"/>
        <v>151900</v>
      </c>
      <c r="L537" s="27"/>
      <c r="M537" s="39">
        <f t="shared" si="179"/>
        <v>151900</v>
      </c>
      <c r="N537" s="39">
        <f>SUM(N524:N536)</f>
        <v>4800</v>
      </c>
      <c r="O537" s="39">
        <f>SUM(O524:O536)</f>
        <v>156700</v>
      </c>
      <c r="P537" s="53">
        <f>SUM(P524:P536)</f>
        <v>12000</v>
      </c>
      <c r="Q537" s="53">
        <f t="shared" si="156"/>
        <v>168700</v>
      </c>
      <c r="R537" s="53"/>
      <c r="S537" s="53">
        <f t="shared" si="173"/>
        <v>168700</v>
      </c>
      <c r="T537" s="53"/>
      <c r="U537" s="53">
        <f>SUM(U524:U536)</f>
        <v>168773</v>
      </c>
      <c r="V537" s="53">
        <f>SUM(V524:V536)</f>
        <v>27</v>
      </c>
      <c r="W537" s="53">
        <f>SUM(W524:W536)</f>
        <v>177500</v>
      </c>
      <c r="X537" s="53"/>
      <c r="Y537" s="53">
        <f t="shared" si="178"/>
        <v>177500</v>
      </c>
    </row>
    <row r="538" spans="1:25" ht="18" customHeight="1">
      <c r="A538" s="51"/>
      <c r="B538" s="66" t="s">
        <v>243</v>
      </c>
      <c r="C538" s="66"/>
      <c r="D538" s="66"/>
      <c r="E538" s="50"/>
      <c r="F538" s="50"/>
      <c r="G538" s="50"/>
      <c r="H538" s="50"/>
      <c r="I538" s="50"/>
      <c r="J538" s="50"/>
      <c r="K538" s="50"/>
      <c r="L538" s="50"/>
      <c r="M538" s="50"/>
      <c r="N538" s="49"/>
      <c r="O538" s="49"/>
      <c r="P538" s="49"/>
      <c r="Q538" s="49"/>
      <c r="R538" s="63"/>
      <c r="S538" s="63"/>
      <c r="T538" s="63"/>
      <c r="U538" s="63"/>
      <c r="V538" s="63"/>
      <c r="W538" s="63"/>
      <c r="X538" s="63"/>
      <c r="Y538" s="63"/>
    </row>
    <row r="539" spans="1:25" ht="18" customHeight="1">
      <c r="A539" s="51"/>
      <c r="B539" s="179">
        <v>85415</v>
      </c>
      <c r="C539" s="101"/>
      <c r="D539" s="44"/>
      <c r="E539" s="27"/>
      <c r="F539" s="27"/>
      <c r="G539" s="27"/>
      <c r="H539" s="27"/>
      <c r="I539" s="27"/>
      <c r="J539" s="27"/>
      <c r="K539" s="27"/>
      <c r="L539" s="27"/>
      <c r="M539" s="27"/>
      <c r="N539" s="15"/>
      <c r="O539" s="15"/>
      <c r="P539" s="15"/>
      <c r="Q539" s="15"/>
      <c r="R539" s="141"/>
      <c r="S539" s="141"/>
      <c r="T539" s="141"/>
      <c r="U539" s="141"/>
      <c r="V539" s="141"/>
      <c r="W539" s="141"/>
      <c r="X539" s="141"/>
      <c r="Y539" s="141"/>
    </row>
    <row r="540" spans="1:25" ht="18" customHeight="1">
      <c r="A540" s="51"/>
      <c r="B540" s="179" t="s">
        <v>280</v>
      </c>
      <c r="C540" s="86">
        <v>3248</v>
      </c>
      <c r="D540" s="47" t="s">
        <v>281</v>
      </c>
      <c r="E540" s="27"/>
      <c r="F540" s="27"/>
      <c r="G540" s="27"/>
      <c r="H540" s="27"/>
      <c r="I540" s="27"/>
      <c r="J540" s="27"/>
      <c r="K540" s="27"/>
      <c r="L540" s="27"/>
      <c r="M540" s="27"/>
      <c r="N540" s="15"/>
      <c r="O540" s="15"/>
      <c r="P540" s="15"/>
      <c r="Q540" s="15"/>
      <c r="R540" s="141"/>
      <c r="S540" s="141"/>
      <c r="T540" s="141"/>
      <c r="U540" s="141"/>
      <c r="V540" s="141"/>
      <c r="W540" s="28">
        <v>0</v>
      </c>
      <c r="X540" s="28">
        <v>21844</v>
      </c>
      <c r="Y540" s="28">
        <v>21844</v>
      </c>
    </row>
    <row r="541" spans="1:25" ht="18" customHeight="1">
      <c r="A541" s="51"/>
      <c r="B541" s="73"/>
      <c r="C541" s="47"/>
      <c r="D541" s="47"/>
      <c r="E541" s="27"/>
      <c r="F541" s="27"/>
      <c r="G541" s="27"/>
      <c r="H541" s="27"/>
      <c r="I541" s="27"/>
      <c r="J541" s="27"/>
      <c r="K541" s="27"/>
      <c r="L541" s="27"/>
      <c r="M541" s="27"/>
      <c r="N541" s="15"/>
      <c r="O541" s="15"/>
      <c r="P541" s="15"/>
      <c r="Q541" s="15"/>
      <c r="R541" s="141"/>
      <c r="S541" s="141"/>
      <c r="T541" s="141"/>
      <c r="U541" s="141"/>
      <c r="V541" s="141"/>
      <c r="W541" s="28"/>
      <c r="X541" s="28"/>
      <c r="Y541" s="28"/>
    </row>
    <row r="542" spans="1:25" ht="18" customHeight="1">
      <c r="A542" s="51"/>
      <c r="B542" s="73"/>
      <c r="C542" s="86">
        <v>3249</v>
      </c>
      <c r="D542" s="47" t="s">
        <v>281</v>
      </c>
      <c r="E542" s="27"/>
      <c r="F542" s="27"/>
      <c r="G542" s="27"/>
      <c r="H542" s="27"/>
      <c r="I542" s="27"/>
      <c r="J542" s="27"/>
      <c r="K542" s="27"/>
      <c r="L542" s="27"/>
      <c r="M542" s="27"/>
      <c r="N542" s="15"/>
      <c r="O542" s="15"/>
      <c r="P542" s="15"/>
      <c r="Q542" s="15"/>
      <c r="R542" s="141"/>
      <c r="S542" s="141"/>
      <c r="T542" s="141"/>
      <c r="U542" s="141"/>
      <c r="V542" s="141"/>
      <c r="W542" s="28">
        <v>0</v>
      </c>
      <c r="X542" s="28">
        <v>10256</v>
      </c>
      <c r="Y542" s="28">
        <v>10256</v>
      </c>
    </row>
    <row r="543" spans="1:25" ht="18" customHeight="1">
      <c r="A543" s="51"/>
      <c r="B543" s="73"/>
      <c r="C543" s="101"/>
      <c r="D543" s="44"/>
      <c r="E543" s="27"/>
      <c r="F543" s="27"/>
      <c r="G543" s="27"/>
      <c r="H543" s="27"/>
      <c r="I543" s="27"/>
      <c r="J543" s="27"/>
      <c r="K543" s="27"/>
      <c r="L543" s="27"/>
      <c r="M543" s="27"/>
      <c r="N543" s="15"/>
      <c r="O543" s="15"/>
      <c r="P543" s="15"/>
      <c r="Q543" s="15"/>
      <c r="R543" s="141"/>
      <c r="S543" s="141"/>
      <c r="T543" s="141"/>
      <c r="U543" s="141"/>
      <c r="V543" s="141"/>
      <c r="W543" s="141"/>
      <c r="X543" s="141"/>
      <c r="Y543" s="141"/>
    </row>
    <row r="544" spans="1:25" ht="18" customHeight="1">
      <c r="A544" s="51"/>
      <c r="B544" s="19" t="s">
        <v>282</v>
      </c>
      <c r="C544" s="19"/>
      <c r="D544" s="19"/>
      <c r="E544" s="21"/>
      <c r="F544" s="21"/>
      <c r="G544" s="21"/>
      <c r="H544" s="21"/>
      <c r="I544" s="21"/>
      <c r="J544" s="21"/>
      <c r="K544" s="21"/>
      <c r="L544" s="21"/>
      <c r="M544" s="21"/>
      <c r="N544" s="87"/>
      <c r="O544" s="87"/>
      <c r="P544" s="87"/>
      <c r="Q544" s="87"/>
      <c r="R544" s="22"/>
      <c r="S544" s="22"/>
      <c r="T544" s="22"/>
      <c r="U544" s="22"/>
      <c r="V544" s="22"/>
      <c r="W544" s="22">
        <v>0</v>
      </c>
      <c r="X544" s="22">
        <f>SUM(X539:X543)</f>
        <v>32100</v>
      </c>
      <c r="Y544" s="22">
        <f>SUM(Y539:Y543)</f>
        <v>32100</v>
      </c>
    </row>
    <row r="545" spans="1:25" ht="18" customHeight="1">
      <c r="A545" s="51"/>
      <c r="B545" s="26">
        <v>85495</v>
      </c>
      <c r="C545" s="86">
        <v>4440</v>
      </c>
      <c r="D545" s="46" t="s">
        <v>50</v>
      </c>
      <c r="E545" s="15">
        <v>2920</v>
      </c>
      <c r="F545" s="15"/>
      <c r="G545" s="15">
        <f>E545+F545</f>
        <v>2920</v>
      </c>
      <c r="H545" s="15"/>
      <c r="I545" s="15">
        <f>G545+H545</f>
        <v>2920</v>
      </c>
      <c r="J545" s="15"/>
      <c r="K545" s="15">
        <f>I545+J545</f>
        <v>2920</v>
      </c>
      <c r="L545" s="15"/>
      <c r="M545" s="15">
        <v>2920</v>
      </c>
      <c r="N545" s="15"/>
      <c r="O545" s="15">
        <f>M545+N545</f>
        <v>2920</v>
      </c>
      <c r="P545" s="13"/>
      <c r="Q545" s="15">
        <f>O545+P545</f>
        <v>2920</v>
      </c>
      <c r="R545" s="15"/>
      <c r="S545" s="15">
        <f t="shared" si="173"/>
        <v>2920</v>
      </c>
      <c r="T545" s="15"/>
      <c r="U545" s="15">
        <f>S545+T545</f>
        <v>2920</v>
      </c>
      <c r="V545" s="15"/>
      <c r="W545" s="15">
        <v>3008</v>
      </c>
      <c r="X545" s="15"/>
      <c r="Y545" s="15">
        <f t="shared" si="178"/>
        <v>3008</v>
      </c>
    </row>
    <row r="546" spans="1:25" ht="18" customHeight="1">
      <c r="A546" s="51"/>
      <c r="B546" s="61" t="s">
        <v>95</v>
      </c>
      <c r="C546" s="112"/>
      <c r="D546" s="48" t="s">
        <v>244</v>
      </c>
      <c r="E546" s="50"/>
      <c r="F546" s="50"/>
      <c r="G546" s="50"/>
      <c r="H546" s="50"/>
      <c r="I546" s="50"/>
      <c r="J546" s="50"/>
      <c r="K546" s="50"/>
      <c r="L546" s="50"/>
      <c r="M546" s="50"/>
      <c r="N546" s="15"/>
      <c r="O546" s="15"/>
      <c r="P546" s="13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ht="18" customHeight="1">
      <c r="A547" s="51"/>
      <c r="B547" s="52" t="s">
        <v>245</v>
      </c>
      <c r="C547" s="64"/>
      <c r="D547" s="64"/>
      <c r="E547" s="21">
        <f>E545</f>
        <v>2920</v>
      </c>
      <c r="F547" s="21"/>
      <c r="G547" s="21">
        <f>G545</f>
        <v>2920</v>
      </c>
      <c r="H547" s="21"/>
      <c r="I547" s="21">
        <f>I545</f>
        <v>2920</v>
      </c>
      <c r="J547" s="21"/>
      <c r="K547" s="21">
        <f>K545</f>
        <v>2920</v>
      </c>
      <c r="L547" s="21"/>
      <c r="M547" s="21">
        <f>M545</f>
        <v>2920</v>
      </c>
      <c r="N547" s="87"/>
      <c r="O547" s="22">
        <f>M547+N547</f>
        <v>2920</v>
      </c>
      <c r="P547" s="94"/>
      <c r="Q547" s="22">
        <f>O547+P547</f>
        <v>2920</v>
      </c>
      <c r="R547" s="22"/>
      <c r="S547" s="22">
        <f t="shared" si="173"/>
        <v>2920</v>
      </c>
      <c r="T547" s="22"/>
      <c r="U547" s="22">
        <f>S547+T547</f>
        <v>2920</v>
      </c>
      <c r="V547" s="22"/>
      <c r="W547" s="22">
        <f>SUM(W545:W546)</f>
        <v>3008</v>
      </c>
      <c r="X547" s="53"/>
      <c r="Y547" s="53">
        <f t="shared" si="178"/>
        <v>3008</v>
      </c>
    </row>
    <row r="548" spans="1:25" ht="19.5" customHeight="1">
      <c r="A548" s="18" t="s">
        <v>246</v>
      </c>
      <c r="B548" s="38"/>
      <c r="C548" s="20"/>
      <c r="D548" s="52"/>
      <c r="E548" s="166">
        <f>E537+E522+E508+E547</f>
        <v>752720</v>
      </c>
      <c r="F548" s="166" t="e">
        <f>F537+F522+F508+F547+#REF!</f>
        <v>#REF!</v>
      </c>
      <c r="G548" s="166" t="e">
        <f>G537+G522+G508+G547+#REF!</f>
        <v>#REF!</v>
      </c>
      <c r="H548" s="166" t="e">
        <f>H537+H522+H508+H547+#REF!</f>
        <v>#REF!</v>
      </c>
      <c r="I548" s="166" t="e">
        <f>I537+I522+I508+I547+#REF!</f>
        <v>#REF!</v>
      </c>
      <c r="J548" s="166" t="e">
        <f>J537+J522+J508+J547+#REF!</f>
        <v>#REF!</v>
      </c>
      <c r="K548" s="166" t="e">
        <f>K537+K522+K508+K547+#REF!+#REF!</f>
        <v>#REF!</v>
      </c>
      <c r="L548" s="166" t="e">
        <f>L537+L522+L508+L547+#REF!+#REF!</f>
        <v>#REF!</v>
      </c>
      <c r="M548" s="166" t="e">
        <f>M537+M522+M508+M547+#REF!+#REF!</f>
        <v>#REF!</v>
      </c>
      <c r="N548" s="166" t="e">
        <f>N537+N522+N508+N547+#REF!+#REF!</f>
        <v>#REF!</v>
      </c>
      <c r="O548" s="166" t="e">
        <f>O537+O522+O508+O547+#REF!+#REF!</f>
        <v>#REF!</v>
      </c>
      <c r="P548" s="166" t="e">
        <f>P537+P522+P508+P547+#REF!+#REF!</f>
        <v>#REF!</v>
      </c>
      <c r="Q548" s="22" t="e">
        <f>O548+P548</f>
        <v>#REF!</v>
      </c>
      <c r="R548" s="22">
        <v>-16400</v>
      </c>
      <c r="S548" s="22" t="e">
        <f t="shared" si="173"/>
        <v>#REF!</v>
      </c>
      <c r="T548" s="22" t="e">
        <f>T547+#REF!+#REF!+T537+T522+T508</f>
        <v>#REF!</v>
      </c>
      <c r="U548" s="22" t="e">
        <f>U547+#REF!+#REF!+U537+U522+U508</f>
        <v>#REF!</v>
      </c>
      <c r="V548" s="22" t="e">
        <f>V547+#REF!+#REF!+V537+V522+V508</f>
        <v>#REF!</v>
      </c>
      <c r="W548" s="22">
        <f>W547+W537+W522+W508</f>
        <v>765508</v>
      </c>
      <c r="X548" s="22">
        <v>32100</v>
      </c>
      <c r="Y548" s="22">
        <f t="shared" si="178"/>
        <v>797608</v>
      </c>
    </row>
    <row r="549" spans="1:25" ht="18" customHeight="1">
      <c r="A549" s="62">
        <v>921</v>
      </c>
      <c r="B549" s="170">
        <v>92116</v>
      </c>
      <c r="C549" s="80"/>
      <c r="D549" s="121" t="s">
        <v>247</v>
      </c>
      <c r="E549" s="172"/>
      <c r="F549" s="172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53"/>
      <c r="R549" s="53"/>
      <c r="S549" s="53"/>
      <c r="T549" s="53"/>
      <c r="U549" s="53"/>
      <c r="V549" s="53"/>
      <c r="W549" s="53"/>
      <c r="X549" s="15"/>
      <c r="Y549" s="15"/>
    </row>
    <row r="550" spans="1:25" ht="18" customHeight="1">
      <c r="A550" s="17" t="s">
        <v>248</v>
      </c>
      <c r="B550" s="169" t="s">
        <v>265</v>
      </c>
      <c r="C550" s="130">
        <v>2480</v>
      </c>
      <c r="D550" s="29" t="s">
        <v>250</v>
      </c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41"/>
      <c r="R550" s="141"/>
      <c r="S550" s="141"/>
      <c r="T550" s="141"/>
      <c r="U550" s="141"/>
      <c r="V550" s="141"/>
      <c r="W550" s="28">
        <v>30000</v>
      </c>
      <c r="X550" s="15"/>
      <c r="Y550" s="15">
        <f t="shared" si="178"/>
        <v>30000</v>
      </c>
    </row>
    <row r="551" spans="1:25" ht="18" customHeight="1">
      <c r="A551" s="17" t="s">
        <v>251</v>
      </c>
      <c r="B551" s="101"/>
      <c r="C551" s="71"/>
      <c r="D551" s="73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41"/>
      <c r="R551" s="141"/>
      <c r="S551" s="141"/>
      <c r="T551" s="141"/>
      <c r="U551" s="141"/>
      <c r="V551" s="141"/>
      <c r="W551" s="141"/>
      <c r="X551" s="15"/>
      <c r="Y551" s="15"/>
    </row>
    <row r="552" spans="1:25" ht="18" customHeight="1">
      <c r="A552" s="35" t="s">
        <v>252</v>
      </c>
      <c r="B552" s="38" t="s">
        <v>268</v>
      </c>
      <c r="C552" s="20"/>
      <c r="D552" s="52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22"/>
      <c r="R552" s="22"/>
      <c r="S552" s="22"/>
      <c r="T552" s="22"/>
      <c r="U552" s="22"/>
      <c r="V552" s="22"/>
      <c r="W552" s="22">
        <f>SUM(W549:W551)</f>
        <v>30000</v>
      </c>
      <c r="X552" s="22"/>
      <c r="Y552" s="22">
        <f t="shared" si="178"/>
        <v>30000</v>
      </c>
    </row>
    <row r="553" spans="1:25" ht="16.5" customHeight="1">
      <c r="A553" s="13"/>
      <c r="B553" s="59">
        <v>92118</v>
      </c>
      <c r="C553" s="59">
        <v>2480</v>
      </c>
      <c r="D553" s="121" t="s">
        <v>247</v>
      </c>
      <c r="E553" s="16">
        <v>280000</v>
      </c>
      <c r="F553" s="16"/>
      <c r="G553" s="16">
        <f>E553+F553</f>
        <v>280000</v>
      </c>
      <c r="H553" s="16"/>
      <c r="I553" s="16">
        <f>G553+H553</f>
        <v>280000</v>
      </c>
      <c r="J553" s="16"/>
      <c r="K553" s="16">
        <f>I553+J553</f>
        <v>280000</v>
      </c>
      <c r="L553" s="16"/>
      <c r="M553" s="16">
        <v>280000</v>
      </c>
      <c r="N553" s="16">
        <v>50000</v>
      </c>
      <c r="O553" s="16">
        <f>M553+N553</f>
        <v>330000</v>
      </c>
      <c r="P553" s="14"/>
      <c r="Q553" s="16">
        <f>O553+P553</f>
        <v>330000</v>
      </c>
      <c r="R553" s="16"/>
      <c r="S553" s="16">
        <f t="shared" si="173"/>
        <v>330000</v>
      </c>
      <c r="T553" s="16">
        <v>55000</v>
      </c>
      <c r="U553" s="16">
        <f>S553+T553</f>
        <v>385000</v>
      </c>
      <c r="V553" s="16"/>
      <c r="W553" s="16"/>
      <c r="X553" s="15"/>
      <c r="Y553" s="15"/>
    </row>
    <row r="554" spans="1:25" ht="16.5" customHeight="1">
      <c r="A554" s="13"/>
      <c r="B554" s="13" t="s">
        <v>249</v>
      </c>
      <c r="C554" s="12"/>
      <c r="D554" s="29" t="s">
        <v>250</v>
      </c>
      <c r="E554" s="13"/>
      <c r="F554" s="13"/>
      <c r="G554" s="13"/>
      <c r="H554" s="13"/>
      <c r="I554" s="13"/>
      <c r="J554" s="13"/>
      <c r="K554" s="13"/>
      <c r="L554" s="13"/>
      <c r="M554" s="13"/>
      <c r="N554" s="15"/>
      <c r="O554" s="15"/>
      <c r="P554" s="15"/>
      <c r="Q554" s="15"/>
      <c r="R554" s="15"/>
      <c r="S554" s="15"/>
      <c r="T554" s="15"/>
      <c r="U554" s="15"/>
      <c r="V554" s="15"/>
      <c r="W554" s="15">
        <v>300000</v>
      </c>
      <c r="X554" s="15"/>
      <c r="Y554" s="15">
        <f t="shared" si="178"/>
        <v>300000</v>
      </c>
    </row>
    <row r="555" spans="1:25" ht="16.5" customHeight="1">
      <c r="A555" s="13"/>
      <c r="B555" s="48"/>
      <c r="C555" s="48"/>
      <c r="D555" s="36"/>
      <c r="E555" s="13"/>
      <c r="F555" s="13"/>
      <c r="G555" s="13"/>
      <c r="H555" s="13"/>
      <c r="I555" s="13"/>
      <c r="J555" s="13"/>
      <c r="K555" s="13"/>
      <c r="L555" s="13"/>
      <c r="M555" s="13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ht="16.5" customHeight="1">
      <c r="A556" s="13"/>
      <c r="B556" s="19" t="s">
        <v>253</v>
      </c>
      <c r="C556" s="20"/>
      <c r="D556" s="19"/>
      <c r="E556" s="21">
        <f>E553</f>
        <v>280000</v>
      </c>
      <c r="F556" s="21"/>
      <c r="G556" s="21">
        <f>G553</f>
        <v>280000</v>
      </c>
      <c r="H556" s="21"/>
      <c r="I556" s="21">
        <f>I553</f>
        <v>280000</v>
      </c>
      <c r="J556" s="21"/>
      <c r="K556" s="21">
        <f>K553</f>
        <v>280000</v>
      </c>
      <c r="L556" s="21"/>
      <c r="M556" s="21">
        <f>M553</f>
        <v>280000</v>
      </c>
      <c r="N556" s="21">
        <f>N553</f>
        <v>50000</v>
      </c>
      <c r="O556" s="21">
        <f>O553</f>
        <v>330000</v>
      </c>
      <c r="P556" s="87"/>
      <c r="Q556" s="22">
        <f aca="true" t="shared" si="180" ref="Q556:Q567">O556+P556</f>
        <v>330000</v>
      </c>
      <c r="R556" s="22"/>
      <c r="S556" s="22">
        <f t="shared" si="173"/>
        <v>330000</v>
      </c>
      <c r="T556" s="22">
        <v>55000</v>
      </c>
      <c r="U556" s="22">
        <f>S556+T556</f>
        <v>385000</v>
      </c>
      <c r="V556" s="22"/>
      <c r="W556" s="22">
        <f>SUM(W553:W555)</f>
        <v>300000</v>
      </c>
      <c r="X556" s="22"/>
      <c r="Y556" s="22">
        <f t="shared" si="178"/>
        <v>300000</v>
      </c>
    </row>
    <row r="557" spans="1:25" ht="16.5" customHeight="1">
      <c r="A557" s="62"/>
      <c r="B557" s="57">
        <v>92195</v>
      </c>
      <c r="C557" s="40">
        <v>4170</v>
      </c>
      <c r="D557" s="14" t="s">
        <v>43</v>
      </c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16"/>
      <c r="Q557" s="53"/>
      <c r="R557" s="53"/>
      <c r="S557" s="53"/>
      <c r="T557" s="53"/>
      <c r="U557" s="41">
        <v>0</v>
      </c>
      <c r="V557" s="41">
        <v>77</v>
      </c>
      <c r="W557" s="41">
        <v>5000</v>
      </c>
      <c r="X557" s="15"/>
      <c r="Y557" s="15">
        <f t="shared" si="178"/>
        <v>5000</v>
      </c>
    </row>
    <row r="558" spans="1:25" ht="16.5" customHeight="1">
      <c r="A558" s="17"/>
      <c r="B558" s="29" t="s">
        <v>95</v>
      </c>
      <c r="C558" s="130">
        <v>4210</v>
      </c>
      <c r="D558" s="42" t="s">
        <v>44</v>
      </c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15"/>
      <c r="Q558" s="28">
        <v>0</v>
      </c>
      <c r="R558" s="28">
        <v>3000</v>
      </c>
      <c r="S558" s="28">
        <v>3000</v>
      </c>
      <c r="T558" s="15"/>
      <c r="U558" s="15">
        <f aca="true" t="shared" si="181" ref="U558:U567">S558+T558</f>
        <v>3000</v>
      </c>
      <c r="V558" s="15">
        <v>-2500</v>
      </c>
      <c r="W558" s="15">
        <v>45000</v>
      </c>
      <c r="X558" s="15"/>
      <c r="Y558" s="15">
        <f t="shared" si="178"/>
        <v>45000</v>
      </c>
    </row>
    <row r="559" spans="1:25" ht="16.5" customHeight="1">
      <c r="A559" s="17"/>
      <c r="B559" s="36"/>
      <c r="C559" s="12">
        <v>4300</v>
      </c>
      <c r="D559" s="13" t="s">
        <v>25</v>
      </c>
      <c r="E559" s="15">
        <v>20000</v>
      </c>
      <c r="F559" s="15"/>
      <c r="G559" s="15">
        <f>E559+F559</f>
        <v>20000</v>
      </c>
      <c r="H559" s="15"/>
      <c r="I559" s="15">
        <f>G559+H559</f>
        <v>20000</v>
      </c>
      <c r="J559" s="15"/>
      <c r="K559" s="15">
        <f>I559+J559</f>
        <v>20000</v>
      </c>
      <c r="L559" s="15">
        <v>3000</v>
      </c>
      <c r="M559" s="15">
        <v>23000</v>
      </c>
      <c r="N559" s="15"/>
      <c r="O559" s="15">
        <f>M559+N559</f>
        <v>23000</v>
      </c>
      <c r="P559" s="15"/>
      <c r="Q559" s="15">
        <f t="shared" si="180"/>
        <v>23000</v>
      </c>
      <c r="R559" s="15">
        <v>-500</v>
      </c>
      <c r="S559" s="15">
        <f t="shared" si="173"/>
        <v>22500</v>
      </c>
      <c r="T559" s="15"/>
      <c r="U559" s="15">
        <f t="shared" si="181"/>
        <v>22500</v>
      </c>
      <c r="V559" s="15">
        <v>6000</v>
      </c>
      <c r="W559" s="15">
        <v>36500</v>
      </c>
      <c r="X559" s="15"/>
      <c r="Y559" s="15">
        <f t="shared" si="178"/>
        <v>36500</v>
      </c>
    </row>
    <row r="560" spans="1:25" ht="16.5" customHeight="1">
      <c r="A560" s="17"/>
      <c r="B560" s="36"/>
      <c r="C560" s="12">
        <v>4420</v>
      </c>
      <c r="D560" s="13" t="s">
        <v>86</v>
      </c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>
        <v>3000</v>
      </c>
      <c r="X560" s="15"/>
      <c r="Y560" s="15">
        <f t="shared" si="178"/>
        <v>3000</v>
      </c>
    </row>
    <row r="561" spans="1:25" ht="16.5" customHeight="1">
      <c r="A561" s="17"/>
      <c r="B561" s="36"/>
      <c r="C561" s="12">
        <v>4430</v>
      </c>
      <c r="D561" s="13" t="s">
        <v>49</v>
      </c>
      <c r="E561" s="15">
        <v>20000</v>
      </c>
      <c r="F561" s="15"/>
      <c r="G561" s="15">
        <f>E561+F561</f>
        <v>20000</v>
      </c>
      <c r="H561" s="15"/>
      <c r="I561" s="15">
        <f>G561+H561</f>
        <v>20000</v>
      </c>
      <c r="J561" s="15"/>
      <c r="K561" s="15">
        <f>I561+J561</f>
        <v>20000</v>
      </c>
      <c r="L561" s="15">
        <v>1500</v>
      </c>
      <c r="M561" s="15">
        <v>21500</v>
      </c>
      <c r="N561" s="15"/>
      <c r="O561" s="15">
        <f>M561+N561</f>
        <v>21500</v>
      </c>
      <c r="P561" s="15"/>
      <c r="Q561" s="15">
        <f t="shared" si="180"/>
        <v>21500</v>
      </c>
      <c r="R561" s="15">
        <v>2500</v>
      </c>
      <c r="S561" s="15">
        <f t="shared" si="173"/>
        <v>24000</v>
      </c>
      <c r="T561" s="15"/>
      <c r="U561" s="15">
        <f t="shared" si="181"/>
        <v>24000</v>
      </c>
      <c r="V561" s="15">
        <v>-1077</v>
      </c>
      <c r="W561" s="15">
        <v>500</v>
      </c>
      <c r="X561" s="15"/>
      <c r="Y561" s="15">
        <f t="shared" si="178"/>
        <v>500</v>
      </c>
    </row>
    <row r="562" spans="1:25" ht="16.5" customHeight="1">
      <c r="A562" s="37"/>
      <c r="B562" s="52" t="s">
        <v>254</v>
      </c>
      <c r="C562" s="20"/>
      <c r="D562" s="19"/>
      <c r="E562" s="21">
        <f>SUM(E559:E561)</f>
        <v>40000</v>
      </c>
      <c r="F562" s="21"/>
      <c r="G562" s="21">
        <f>SUM(G559:G561)</f>
        <v>40000</v>
      </c>
      <c r="H562" s="21"/>
      <c r="I562" s="21">
        <f>SUM(I559:I561)</f>
        <v>40000</v>
      </c>
      <c r="J562" s="21"/>
      <c r="K562" s="21">
        <f>SUM(K559:K561)</f>
        <v>40000</v>
      </c>
      <c r="L562" s="21">
        <f>SUM(L559:L561)</f>
        <v>4500</v>
      </c>
      <c r="M562" s="21">
        <f>SUM(M559:M561)</f>
        <v>44500</v>
      </c>
      <c r="N562" s="87"/>
      <c r="O562" s="22">
        <f>M562+N562</f>
        <v>44500</v>
      </c>
      <c r="P562" s="87"/>
      <c r="Q562" s="22">
        <f t="shared" si="180"/>
        <v>44500</v>
      </c>
      <c r="R562" s="22">
        <f>SUM(R558:R561)</f>
        <v>5000</v>
      </c>
      <c r="S562" s="22">
        <f>SUM(S558:S561)</f>
        <v>49500</v>
      </c>
      <c r="T562" s="22"/>
      <c r="U562" s="22">
        <f t="shared" si="181"/>
        <v>49500</v>
      </c>
      <c r="V562" s="22">
        <f>SUM(V557:V561)</f>
        <v>2500</v>
      </c>
      <c r="W562" s="22">
        <f>SUM(W557:W561)</f>
        <v>90000</v>
      </c>
      <c r="X562" s="22"/>
      <c r="Y562" s="22">
        <f t="shared" si="178"/>
        <v>90000</v>
      </c>
    </row>
    <row r="563" spans="1:25" ht="18.75" customHeight="1">
      <c r="A563" s="37" t="s">
        <v>255</v>
      </c>
      <c r="B563" s="55"/>
      <c r="C563" s="56"/>
      <c r="D563" s="55"/>
      <c r="E563" s="21">
        <f>E556+E562</f>
        <v>320000</v>
      </c>
      <c r="F563" s="21"/>
      <c r="G563" s="21">
        <f>G556+G562</f>
        <v>320000</v>
      </c>
      <c r="H563" s="21"/>
      <c r="I563" s="21">
        <f>I556+I562</f>
        <v>320000</v>
      </c>
      <c r="J563" s="21"/>
      <c r="K563" s="21">
        <f>K556+K562</f>
        <v>320000</v>
      </c>
      <c r="L563" s="21">
        <f>L556+L562</f>
        <v>4500</v>
      </c>
      <c r="M563" s="21">
        <f>M556+M562</f>
        <v>324500</v>
      </c>
      <c r="N563" s="21">
        <f>N556+N562</f>
        <v>50000</v>
      </c>
      <c r="O563" s="21">
        <f>O556+O562</f>
        <v>374500</v>
      </c>
      <c r="P563" s="87"/>
      <c r="Q563" s="22">
        <f t="shared" si="180"/>
        <v>374500</v>
      </c>
      <c r="R563" s="22">
        <v>5000</v>
      </c>
      <c r="S563" s="22">
        <f t="shared" si="173"/>
        <v>379500</v>
      </c>
      <c r="T563" s="22">
        <v>55000</v>
      </c>
      <c r="U563" s="22">
        <f t="shared" si="181"/>
        <v>434500</v>
      </c>
      <c r="V563" s="22">
        <v>2500</v>
      </c>
      <c r="W563" s="22">
        <f>W562+W556+W552</f>
        <v>420000</v>
      </c>
      <c r="X563" s="22"/>
      <c r="Y563" s="22">
        <f t="shared" si="178"/>
        <v>420000</v>
      </c>
    </row>
    <row r="564" spans="1:25" ht="16.5" customHeight="1">
      <c r="A564" s="25">
        <v>926</v>
      </c>
      <c r="B564" s="57">
        <v>92695</v>
      </c>
      <c r="C564" s="25">
        <v>4170</v>
      </c>
      <c r="D564" s="14" t="s">
        <v>43</v>
      </c>
      <c r="E564" s="13"/>
      <c r="F564" s="15">
        <v>8000</v>
      </c>
      <c r="G564" s="15">
        <f>E564+F564</f>
        <v>8000</v>
      </c>
      <c r="H564" s="15"/>
      <c r="I564" s="15">
        <f>G564+H564</f>
        <v>8000</v>
      </c>
      <c r="J564" s="15"/>
      <c r="K564" s="15">
        <f>I564+J564</f>
        <v>8000</v>
      </c>
      <c r="L564" s="15"/>
      <c r="M564" s="15">
        <v>8000</v>
      </c>
      <c r="N564" s="15"/>
      <c r="O564" s="15">
        <f>M564+N564</f>
        <v>8000</v>
      </c>
      <c r="P564" s="15">
        <v>3000</v>
      </c>
      <c r="Q564" s="15">
        <f t="shared" si="180"/>
        <v>11000</v>
      </c>
      <c r="R564" s="15"/>
      <c r="S564" s="15">
        <f t="shared" si="173"/>
        <v>11000</v>
      </c>
      <c r="T564" s="15"/>
      <c r="U564" s="15">
        <f t="shared" si="181"/>
        <v>11000</v>
      </c>
      <c r="V564" s="15"/>
      <c r="W564" s="15">
        <v>15000</v>
      </c>
      <c r="X564" s="15"/>
      <c r="Y564" s="15">
        <f t="shared" si="178"/>
        <v>15000</v>
      </c>
    </row>
    <row r="565" spans="1:25" ht="16.5" customHeight="1">
      <c r="A565" s="17" t="s">
        <v>256</v>
      </c>
      <c r="B565" s="29" t="s">
        <v>95</v>
      </c>
      <c r="C565" s="12">
        <v>4210</v>
      </c>
      <c r="D565" s="13" t="s">
        <v>44</v>
      </c>
      <c r="E565" s="15">
        <v>17000</v>
      </c>
      <c r="F565" s="15">
        <v>-4000</v>
      </c>
      <c r="G565" s="15">
        <f>E565+F565</f>
        <v>13000</v>
      </c>
      <c r="H565" s="15"/>
      <c r="I565" s="15">
        <f>G565+H565</f>
        <v>13000</v>
      </c>
      <c r="J565" s="15"/>
      <c r="K565" s="15">
        <f>I565+J565</f>
        <v>13000</v>
      </c>
      <c r="L565" s="15">
        <v>1000</v>
      </c>
      <c r="M565" s="15">
        <v>14000</v>
      </c>
      <c r="N565" s="15"/>
      <c r="O565" s="15">
        <f>M565+N565</f>
        <v>14000</v>
      </c>
      <c r="P565" s="15">
        <v>7000</v>
      </c>
      <c r="Q565" s="15">
        <f t="shared" si="180"/>
        <v>21000</v>
      </c>
      <c r="R565" s="15"/>
      <c r="S565" s="15">
        <f t="shared" si="173"/>
        <v>21000</v>
      </c>
      <c r="T565" s="15"/>
      <c r="U565" s="15">
        <f t="shared" si="181"/>
        <v>21000</v>
      </c>
      <c r="V565" s="15">
        <v>3500</v>
      </c>
      <c r="W565" s="15">
        <v>25000</v>
      </c>
      <c r="X565" s="15"/>
      <c r="Y565" s="15">
        <f t="shared" si="178"/>
        <v>25000</v>
      </c>
    </row>
    <row r="566" spans="1:25" ht="16.5" customHeight="1">
      <c r="A566" s="17" t="s">
        <v>257</v>
      </c>
      <c r="B566" s="29"/>
      <c r="C566" s="12">
        <v>4300</v>
      </c>
      <c r="D566" s="13" t="s">
        <v>25</v>
      </c>
      <c r="E566" s="15">
        <v>18000</v>
      </c>
      <c r="F566" s="15">
        <v>-4000</v>
      </c>
      <c r="G566" s="15">
        <f>E566+F566</f>
        <v>14000</v>
      </c>
      <c r="H566" s="15"/>
      <c r="I566" s="15">
        <f>G566+H566</f>
        <v>14000</v>
      </c>
      <c r="J566" s="15"/>
      <c r="K566" s="15">
        <f>I566+J566</f>
        <v>14000</v>
      </c>
      <c r="L566" s="15">
        <v>500</v>
      </c>
      <c r="M566" s="15">
        <v>14500</v>
      </c>
      <c r="N566" s="15"/>
      <c r="O566" s="15">
        <f>M566+N566</f>
        <v>14500</v>
      </c>
      <c r="P566" s="15">
        <v>-5000</v>
      </c>
      <c r="Q566" s="15">
        <f t="shared" si="180"/>
        <v>9500</v>
      </c>
      <c r="R566" s="15"/>
      <c r="S566" s="15">
        <f t="shared" si="173"/>
        <v>9500</v>
      </c>
      <c r="T566" s="15"/>
      <c r="U566" s="15">
        <f t="shared" si="181"/>
        <v>9500</v>
      </c>
      <c r="V566" s="15">
        <v>-1000</v>
      </c>
      <c r="W566" s="15">
        <v>10000</v>
      </c>
      <c r="X566" s="15"/>
      <c r="Y566" s="15">
        <f t="shared" si="178"/>
        <v>10000</v>
      </c>
    </row>
    <row r="567" spans="1:25" ht="16.5" customHeight="1">
      <c r="A567" s="18" t="s">
        <v>258</v>
      </c>
      <c r="B567" s="52"/>
      <c r="C567" s="20"/>
      <c r="D567" s="19"/>
      <c r="E567" s="21">
        <f>SUM(E564:E566)</f>
        <v>35000</v>
      </c>
      <c r="F567" s="21">
        <f>SUM(F564:F566)</f>
        <v>0</v>
      </c>
      <c r="G567" s="21">
        <f>SUM(G564:G566)</f>
        <v>35000</v>
      </c>
      <c r="H567" s="21"/>
      <c r="I567" s="21">
        <f>SUM(I564:I566)</f>
        <v>35000</v>
      </c>
      <c r="J567" s="21"/>
      <c r="K567" s="21">
        <f>SUM(K564:K566)</f>
        <v>35000</v>
      </c>
      <c r="L567" s="21">
        <f>SUM(L564:L566)</f>
        <v>1500</v>
      </c>
      <c r="M567" s="21">
        <f>SUM(M564:M566)</f>
        <v>36500</v>
      </c>
      <c r="N567" s="87"/>
      <c r="O567" s="22">
        <f>M567+N567</f>
        <v>36500</v>
      </c>
      <c r="P567" s="22">
        <f>SUM(P564:P566)</f>
        <v>5000</v>
      </c>
      <c r="Q567" s="22">
        <f t="shared" si="180"/>
        <v>41500</v>
      </c>
      <c r="R567" s="22"/>
      <c r="S567" s="22">
        <f t="shared" si="173"/>
        <v>41500</v>
      </c>
      <c r="T567" s="22"/>
      <c r="U567" s="22">
        <f t="shared" si="181"/>
        <v>41500</v>
      </c>
      <c r="V567" s="22">
        <f>SUM(V565:V566)</f>
        <v>2500</v>
      </c>
      <c r="W567" s="22">
        <f>SUM(W564:W566)</f>
        <v>50000</v>
      </c>
      <c r="X567" s="22"/>
      <c r="Y567" s="22">
        <f t="shared" si="178"/>
        <v>50000</v>
      </c>
    </row>
    <row r="568" spans="1:25" ht="18" customHeight="1">
      <c r="A568" s="54" t="s">
        <v>259</v>
      </c>
      <c r="B568" s="55"/>
      <c r="C568" s="56"/>
      <c r="D568" s="52"/>
      <c r="E568" s="21" t="e">
        <f aca="true" t="shared" si="182" ref="E568:J568">E567+E563+E548+E493+E466+E416+E401+E169+E158+E154+E120+E73+E50+E40+E17+E13</f>
        <v>#REF!</v>
      </c>
      <c r="F568" s="21" t="e">
        <f t="shared" si="182"/>
        <v>#REF!</v>
      </c>
      <c r="G568" s="21" t="e">
        <f t="shared" si="182"/>
        <v>#REF!</v>
      </c>
      <c r="H568" s="21" t="e">
        <f t="shared" si="182"/>
        <v>#REF!</v>
      </c>
      <c r="I568" s="21" t="e">
        <f t="shared" si="182"/>
        <v>#REF!</v>
      </c>
      <c r="J568" s="21" t="e">
        <f t="shared" si="182"/>
        <v>#REF!</v>
      </c>
      <c r="K568" s="21" t="e">
        <f>K567+K563+K548+K493+K466+K416+K401+K169+K158+K154+K120+K73+K50+K40+K17+K13+#REF!</f>
        <v>#REF!</v>
      </c>
      <c r="L568" s="21" t="e">
        <f>L567+L563+L548+L493+L466+L416+L401+L169+L158+L154+L120+L73+L50+L40+L17+L13+#REF!</f>
        <v>#REF!</v>
      </c>
      <c r="M568" s="21" t="e">
        <f>M567+M563+M548+M493+M466+M416+M401+M169+M158+M154+M120+M73+M50+M40+M17+M13+#REF!</f>
        <v>#REF!</v>
      </c>
      <c r="N568" s="21" t="e">
        <f>N567+N563+N548+N493+N466+N416+N401+N169+N158+N154+N120+N73+N50+N40+N17+N13+#REF!</f>
        <v>#REF!</v>
      </c>
      <c r="O568" s="21" t="e">
        <f>O567+O563+O548+O493+O466+O416+O401+O169+O158+O154+O120+O73+O50+O40+O17+O13+#REF!</f>
        <v>#REF!</v>
      </c>
      <c r="P568" s="21" t="e">
        <f>P567+P563+P548+P493+P466+P416+P401+P169+P158+P154+P120+P73+P50+P40+P17+P13+#REF!</f>
        <v>#REF!</v>
      </c>
      <c r="Q568" s="21" t="e">
        <f>Q567+Q563+Q548+Q493+Q466+Q416+Q401+Q169+Q158+Q154+Q120+Q73+Q50+Q40+Q17+Q13+#REF!</f>
        <v>#REF!</v>
      </c>
      <c r="R568" s="21" t="e">
        <f>R567+R563+R548+R493+R466+R416+R401+R169+R158+R154+R120+R73+R50+R40+R17+R13+#REF!</f>
        <v>#REF!</v>
      </c>
      <c r="S568" s="22" t="e">
        <f>S567+S563+S548+S493+S466+S416+#REF!+S401+S169+S158+S154+S120+S73+S50+S40+S17+S13</f>
        <v>#REF!</v>
      </c>
      <c r="T568" s="22" t="e">
        <f>T567+T563+T548+T493+T466+T416+#REF!+T401+T169+T158+T154+T120+T73+T50+T40+T17+T13</f>
        <v>#REF!</v>
      </c>
      <c r="U568" s="22" t="e">
        <f>U567+U563+U548+U493+U466+U416+#REF!+U401+U169+U158+U154+U120+U73+U50+U40+U17+U13</f>
        <v>#REF!</v>
      </c>
      <c r="V568" s="22" t="e">
        <f>V567+V563+V548+V493+V466+V416+#REF!+V401+V169+V158+V154+V120+V73+V50+V40+V17+V13</f>
        <v>#REF!</v>
      </c>
      <c r="W568" s="22">
        <f>W567+W563+W548+W493+W466+W416+W401+W169+W158+W154+W120+W73+W50+W40+W17+W13</f>
        <v>52922976</v>
      </c>
      <c r="X568" s="22">
        <f>X567+X563+X548+X466+X416+X401+X169+X158+X154+X120+X73+X50+X40+X17+X13+X406</f>
        <v>1225238</v>
      </c>
      <c r="Y568" s="22">
        <f>W568+X568</f>
        <v>54148214</v>
      </c>
    </row>
    <row r="569" spans="18:24" ht="16.5" customHeight="1">
      <c r="R569" s="167"/>
      <c r="T569" s="167"/>
      <c r="X569" s="167"/>
    </row>
    <row r="570" spans="18:24" ht="16.5" customHeight="1">
      <c r="R570" s="167"/>
      <c r="T570" s="167"/>
      <c r="X570" s="167"/>
    </row>
    <row r="571" spans="18:24" ht="16.5" customHeight="1">
      <c r="R571" s="167"/>
      <c r="T571" s="167"/>
      <c r="X571" s="167"/>
    </row>
    <row r="572" spans="18:24" ht="16.5" customHeight="1">
      <c r="R572" s="167"/>
      <c r="T572" s="167"/>
      <c r="X572" s="167"/>
    </row>
    <row r="573" spans="18:24" ht="16.5" customHeight="1">
      <c r="R573" s="167"/>
      <c r="T573" s="167"/>
      <c r="X573" s="167"/>
    </row>
    <row r="574" spans="18:24" ht="16.5" customHeight="1">
      <c r="R574" s="167"/>
      <c r="T574" s="167"/>
      <c r="X574" s="167"/>
    </row>
    <row r="575" spans="18:24" ht="16.5" customHeight="1">
      <c r="R575" s="167"/>
      <c r="T575" s="167"/>
      <c r="X575" s="167"/>
    </row>
    <row r="576" spans="18:24" ht="16.5" customHeight="1">
      <c r="R576" s="167"/>
      <c r="T576" s="167"/>
      <c r="X576" s="167"/>
    </row>
    <row r="577" spans="18:24" ht="16.5" customHeight="1">
      <c r="R577" s="167"/>
      <c r="T577" s="167"/>
      <c r="X577" s="167"/>
    </row>
    <row r="578" spans="18:24" ht="16.5" customHeight="1">
      <c r="R578" s="167"/>
      <c r="T578" s="167"/>
      <c r="X578" s="167"/>
    </row>
    <row r="579" spans="18:24" ht="16.5" customHeight="1">
      <c r="R579" s="167"/>
      <c r="T579" s="167"/>
      <c r="X579" s="167"/>
    </row>
    <row r="580" spans="18:24" ht="16.5" customHeight="1">
      <c r="R580" s="167"/>
      <c r="T580" s="167"/>
      <c r="X580" s="167"/>
    </row>
    <row r="581" spans="18:24" ht="16.5" customHeight="1">
      <c r="R581" s="167"/>
      <c r="T581" s="167"/>
      <c r="X581" s="167"/>
    </row>
    <row r="582" spans="18:24" ht="16.5" customHeight="1">
      <c r="R582" s="167"/>
      <c r="T582" s="167"/>
      <c r="X582" s="167"/>
    </row>
    <row r="583" spans="18:24" ht="16.5" customHeight="1">
      <c r="R583" s="167"/>
      <c r="T583" s="167"/>
      <c r="X583" s="167"/>
    </row>
    <row r="584" spans="18:24" ht="16.5" customHeight="1">
      <c r="R584" s="167"/>
      <c r="T584" s="167"/>
      <c r="X584" s="167"/>
    </row>
    <row r="585" spans="18:24" ht="16.5" customHeight="1">
      <c r="R585" s="167"/>
      <c r="T585" s="167"/>
      <c r="X585" s="167"/>
    </row>
    <row r="586" spans="18:24" ht="16.5" customHeight="1">
      <c r="R586" s="167"/>
      <c r="T586" s="167"/>
      <c r="X586" s="167"/>
    </row>
    <row r="587" spans="18:24" ht="16.5" customHeight="1">
      <c r="R587" s="167"/>
      <c r="T587" s="167"/>
      <c r="X587" s="167"/>
    </row>
    <row r="588" spans="18:24" ht="16.5" customHeight="1">
      <c r="R588" s="167"/>
      <c r="T588" s="167"/>
      <c r="X588" s="167"/>
    </row>
    <row r="589" spans="18:24" ht="16.5" customHeight="1">
      <c r="R589" s="167"/>
      <c r="T589" s="167"/>
      <c r="X589" s="167"/>
    </row>
    <row r="590" spans="18:24" ht="16.5" customHeight="1">
      <c r="R590" s="167"/>
      <c r="T590" s="167"/>
      <c r="X590" s="167"/>
    </row>
    <row r="591" spans="18:24" ht="16.5" customHeight="1">
      <c r="R591" s="167"/>
      <c r="T591" s="167"/>
      <c r="X591" s="167"/>
    </row>
    <row r="592" spans="18:24" ht="16.5" customHeight="1">
      <c r="R592" s="167"/>
      <c r="T592" s="167"/>
      <c r="X592" s="167"/>
    </row>
    <row r="593" spans="18:24" ht="16.5" customHeight="1">
      <c r="R593" s="167"/>
      <c r="T593" s="167"/>
      <c r="X593" s="167"/>
    </row>
    <row r="594" spans="18:24" ht="16.5" customHeight="1">
      <c r="R594" s="167"/>
      <c r="T594" s="167"/>
      <c r="X594" s="167"/>
    </row>
    <row r="595" spans="18:24" ht="16.5" customHeight="1">
      <c r="R595" s="167"/>
      <c r="T595" s="167"/>
      <c r="X595" s="167"/>
    </row>
    <row r="596" spans="18:24" ht="16.5" customHeight="1">
      <c r="R596" s="167"/>
      <c r="T596" s="167"/>
      <c r="X596" s="167"/>
    </row>
    <row r="597" spans="18:24" ht="16.5" customHeight="1">
      <c r="R597" s="167"/>
      <c r="T597" s="167"/>
      <c r="X597" s="167"/>
    </row>
    <row r="598" spans="18:24" ht="16.5" customHeight="1">
      <c r="R598" s="167"/>
      <c r="T598" s="167"/>
      <c r="X598" s="167"/>
    </row>
    <row r="599" spans="18:24" ht="16.5" customHeight="1">
      <c r="R599" s="167"/>
      <c r="T599" s="167"/>
      <c r="X599" s="167"/>
    </row>
    <row r="600" spans="18:24" ht="16.5" customHeight="1">
      <c r="R600" s="167"/>
      <c r="T600" s="167"/>
      <c r="X600" s="167"/>
    </row>
    <row r="601" spans="18:24" ht="16.5" customHeight="1">
      <c r="R601" s="167"/>
      <c r="T601" s="167"/>
      <c r="X601" s="167"/>
    </row>
    <row r="602" spans="18:24" ht="16.5" customHeight="1">
      <c r="R602" s="167"/>
      <c r="T602" s="167"/>
      <c r="X602" s="167"/>
    </row>
    <row r="603" spans="18:24" ht="16.5" customHeight="1">
      <c r="R603" s="167"/>
      <c r="T603" s="167"/>
      <c r="X603" s="167"/>
    </row>
    <row r="604" spans="18:24" ht="16.5" customHeight="1">
      <c r="R604" s="167"/>
      <c r="T604" s="167"/>
      <c r="X604" s="167"/>
    </row>
    <row r="605" spans="18:24" ht="16.5" customHeight="1">
      <c r="R605" s="167"/>
      <c r="T605" s="167"/>
      <c r="X605" s="167"/>
    </row>
    <row r="606" spans="18:24" ht="16.5" customHeight="1">
      <c r="R606" s="167"/>
      <c r="T606" s="167"/>
      <c r="X606" s="167"/>
    </row>
    <row r="607" spans="18:24" ht="16.5" customHeight="1">
      <c r="R607" s="167"/>
      <c r="T607" s="167"/>
      <c r="X607" s="167"/>
    </row>
    <row r="608" spans="18:24" ht="16.5" customHeight="1">
      <c r="R608" s="167"/>
      <c r="T608" s="167"/>
      <c r="X608" s="167"/>
    </row>
    <row r="609" spans="18:24" ht="16.5" customHeight="1">
      <c r="R609" s="167"/>
      <c r="T609" s="167"/>
      <c r="X609" s="167"/>
    </row>
    <row r="610" spans="18:24" ht="16.5" customHeight="1">
      <c r="R610" s="167"/>
      <c r="T610" s="167"/>
      <c r="X610" s="167"/>
    </row>
    <row r="611" spans="18:24" ht="16.5" customHeight="1">
      <c r="R611" s="167"/>
      <c r="T611" s="167"/>
      <c r="X611" s="167"/>
    </row>
    <row r="612" spans="18:24" ht="16.5" customHeight="1">
      <c r="R612" s="167"/>
      <c r="T612" s="167"/>
      <c r="X612" s="167"/>
    </row>
    <row r="613" spans="18:24" ht="16.5" customHeight="1">
      <c r="R613" s="167"/>
      <c r="T613" s="167"/>
      <c r="X613" s="167"/>
    </row>
    <row r="614" spans="18:24" ht="16.5" customHeight="1">
      <c r="R614" s="167"/>
      <c r="T614" s="167"/>
      <c r="X614" s="167"/>
    </row>
    <row r="615" spans="18:24" ht="16.5" customHeight="1">
      <c r="R615" s="167"/>
      <c r="T615" s="167"/>
      <c r="X615" s="167"/>
    </row>
    <row r="616" spans="18:24" ht="16.5" customHeight="1">
      <c r="R616" s="167"/>
      <c r="T616" s="167"/>
      <c r="X616" s="167"/>
    </row>
    <row r="617" spans="18:24" ht="16.5" customHeight="1">
      <c r="R617" s="167"/>
      <c r="T617" s="167"/>
      <c r="X617" s="167"/>
    </row>
    <row r="618" spans="18:24" ht="16.5" customHeight="1">
      <c r="R618" s="167"/>
      <c r="T618" s="167"/>
      <c r="X618" s="167"/>
    </row>
    <row r="619" spans="18:24" ht="16.5" customHeight="1">
      <c r="R619" s="167"/>
      <c r="T619" s="167"/>
      <c r="X619" s="167"/>
    </row>
    <row r="620" spans="18:24" ht="16.5" customHeight="1">
      <c r="R620" s="167"/>
      <c r="T620" s="167"/>
      <c r="X620" s="167"/>
    </row>
    <row r="621" spans="18:24" ht="16.5" customHeight="1">
      <c r="R621" s="167"/>
      <c r="T621" s="167"/>
      <c r="X621" s="167"/>
    </row>
    <row r="622" spans="18:24" ht="16.5" customHeight="1">
      <c r="R622" s="167"/>
      <c r="T622" s="167"/>
      <c r="X622" s="167"/>
    </row>
    <row r="623" spans="18:24" ht="16.5" customHeight="1">
      <c r="R623" s="167"/>
      <c r="T623" s="167"/>
      <c r="X623" s="167"/>
    </row>
    <row r="624" spans="18:24" ht="16.5" customHeight="1">
      <c r="R624" s="167"/>
      <c r="T624" s="167"/>
      <c r="X624" s="167"/>
    </row>
    <row r="625" spans="18:24" ht="16.5" customHeight="1">
      <c r="R625" s="167"/>
      <c r="T625" s="167"/>
      <c r="X625" s="167"/>
    </row>
    <row r="626" spans="18:24" ht="16.5" customHeight="1">
      <c r="R626" s="167"/>
      <c r="T626" s="167"/>
      <c r="X626" s="167"/>
    </row>
    <row r="627" spans="18:24" ht="16.5" customHeight="1">
      <c r="R627" s="167"/>
      <c r="T627" s="167"/>
      <c r="X627" s="167"/>
    </row>
    <row r="628" spans="18:24" ht="16.5" customHeight="1">
      <c r="R628" s="167"/>
      <c r="T628" s="167"/>
      <c r="X628" s="167"/>
    </row>
    <row r="629" spans="18:20" ht="16.5" customHeight="1">
      <c r="R629" s="167"/>
      <c r="T629" s="167"/>
    </row>
    <row r="630" spans="18:20" ht="16.5" customHeight="1">
      <c r="R630" s="167"/>
      <c r="T630" s="167"/>
    </row>
    <row r="631" spans="18:20" ht="16.5" customHeight="1">
      <c r="R631" s="167"/>
      <c r="T631" s="167"/>
    </row>
    <row r="632" spans="18:20" ht="16.5" customHeight="1">
      <c r="R632" s="167"/>
      <c r="T632" s="167"/>
    </row>
    <row r="633" spans="18:20" ht="16.5" customHeight="1">
      <c r="R633" s="167"/>
      <c r="T633" s="167"/>
    </row>
    <row r="634" spans="18:20" ht="16.5" customHeight="1">
      <c r="R634" s="167"/>
      <c r="T634" s="167"/>
    </row>
    <row r="635" spans="18:20" ht="16.5" customHeight="1">
      <c r="R635" s="167"/>
      <c r="T635" s="167"/>
    </row>
    <row r="636" spans="18:20" ht="16.5" customHeight="1">
      <c r="R636" s="167"/>
      <c r="T636" s="167"/>
    </row>
    <row r="637" spans="18:20" ht="16.5" customHeight="1">
      <c r="R637" s="167"/>
      <c r="T637" s="167"/>
    </row>
    <row r="638" spans="18:20" ht="16.5" customHeight="1">
      <c r="R638" s="167"/>
      <c r="T638" s="167"/>
    </row>
    <row r="639" spans="18:20" ht="16.5" customHeight="1">
      <c r="R639" s="167"/>
      <c r="T639" s="167"/>
    </row>
    <row r="640" spans="18:20" ht="16.5" customHeight="1">
      <c r="R640" s="167"/>
      <c r="T640" s="167"/>
    </row>
    <row r="641" spans="18:20" ht="16.5" customHeight="1">
      <c r="R641" s="167"/>
      <c r="T641" s="167"/>
    </row>
    <row r="642" spans="18:20" ht="16.5" customHeight="1">
      <c r="R642" s="167"/>
      <c r="T642" s="167"/>
    </row>
    <row r="643" spans="18:20" ht="16.5" customHeight="1">
      <c r="R643" s="167"/>
      <c r="T643" s="167"/>
    </row>
    <row r="644" spans="18:20" ht="16.5" customHeight="1">
      <c r="R644" s="167"/>
      <c r="T644" s="167"/>
    </row>
    <row r="645" spans="18:20" ht="16.5" customHeight="1">
      <c r="R645" s="167"/>
      <c r="T645" s="167"/>
    </row>
    <row r="646" spans="18:20" ht="16.5" customHeight="1">
      <c r="R646" s="167"/>
      <c r="T646" s="167"/>
    </row>
    <row r="647" spans="18:20" ht="16.5" customHeight="1">
      <c r="R647" s="167"/>
      <c r="T647" s="167"/>
    </row>
    <row r="648" spans="18:20" ht="16.5" customHeight="1">
      <c r="R648" s="167"/>
      <c r="T648" s="167"/>
    </row>
    <row r="649" spans="18:20" ht="16.5" customHeight="1">
      <c r="R649" s="167"/>
      <c r="T649" s="167"/>
    </row>
    <row r="650" spans="18:20" ht="16.5" customHeight="1">
      <c r="R650" s="167"/>
      <c r="T650" s="167"/>
    </row>
    <row r="651" spans="18:20" ht="16.5" customHeight="1">
      <c r="R651" s="167"/>
      <c r="T651" s="167"/>
    </row>
    <row r="652" spans="18:20" ht="16.5" customHeight="1">
      <c r="R652" s="167"/>
      <c r="T652" s="167"/>
    </row>
    <row r="653" spans="18:20" ht="16.5" customHeight="1">
      <c r="R653" s="167"/>
      <c r="T653" s="167"/>
    </row>
    <row r="654" spans="18:20" ht="16.5" customHeight="1">
      <c r="R654" s="167"/>
      <c r="T654" s="167"/>
    </row>
    <row r="655" spans="18:20" ht="16.5" customHeight="1">
      <c r="R655" s="167"/>
      <c r="T655" s="167"/>
    </row>
    <row r="656" spans="18:20" ht="16.5" customHeight="1">
      <c r="R656" s="167"/>
      <c r="T656" s="167"/>
    </row>
    <row r="657" spans="18:20" ht="16.5" customHeight="1">
      <c r="R657" s="167"/>
      <c r="T657" s="167"/>
    </row>
    <row r="658" spans="18:20" ht="16.5" customHeight="1">
      <c r="R658" s="167"/>
      <c r="T658" s="167"/>
    </row>
    <row r="659" spans="18:20" ht="16.5" customHeight="1">
      <c r="R659" s="167"/>
      <c r="T659" s="167"/>
    </row>
    <row r="660" spans="18:20" ht="16.5" customHeight="1">
      <c r="R660" s="167"/>
      <c r="T660" s="167"/>
    </row>
    <row r="661" spans="18:20" ht="16.5" customHeight="1">
      <c r="R661" s="167"/>
      <c r="T661" s="167"/>
    </row>
    <row r="662" spans="18:20" ht="16.5" customHeight="1">
      <c r="R662" s="167"/>
      <c r="T662" s="167"/>
    </row>
    <row r="663" spans="18:20" ht="16.5" customHeight="1">
      <c r="R663" s="167"/>
      <c r="T663" s="167"/>
    </row>
    <row r="664" spans="18:20" ht="16.5" customHeight="1">
      <c r="R664" s="167"/>
      <c r="T664" s="167"/>
    </row>
    <row r="665" spans="18:20" ht="16.5" customHeight="1">
      <c r="R665" s="167"/>
      <c r="T665" s="167"/>
    </row>
    <row r="666" spans="18:20" ht="16.5" customHeight="1">
      <c r="R666" s="167"/>
      <c r="T666" s="167"/>
    </row>
    <row r="667" spans="18:20" ht="16.5" customHeight="1">
      <c r="R667" s="167"/>
      <c r="T667" s="167"/>
    </row>
    <row r="668" spans="18:20" ht="16.5" customHeight="1">
      <c r="R668" s="167"/>
      <c r="T668" s="167"/>
    </row>
    <row r="669" spans="18:20" ht="16.5" customHeight="1">
      <c r="R669" s="167"/>
      <c r="T669" s="167"/>
    </row>
    <row r="670" spans="18:20" ht="16.5" customHeight="1">
      <c r="R670" s="167"/>
      <c r="T670" s="167"/>
    </row>
    <row r="671" spans="18:20" ht="16.5" customHeight="1">
      <c r="R671" s="167"/>
      <c r="T671" s="167"/>
    </row>
    <row r="672" spans="18:20" ht="16.5" customHeight="1">
      <c r="R672" s="167"/>
      <c r="T672" s="167"/>
    </row>
    <row r="673" spans="18:20" ht="16.5" customHeight="1">
      <c r="R673" s="167"/>
      <c r="T673" s="167"/>
    </row>
    <row r="674" spans="18:20" ht="16.5" customHeight="1">
      <c r="R674" s="167"/>
      <c r="T674" s="167"/>
    </row>
    <row r="675" ht="16.5" customHeight="1">
      <c r="R675" s="167"/>
    </row>
    <row r="676" ht="16.5" customHeight="1">
      <c r="R676" s="167"/>
    </row>
    <row r="677" ht="16.5" customHeight="1">
      <c r="R677" s="167"/>
    </row>
    <row r="678" ht="16.5" customHeight="1">
      <c r="R678" s="167"/>
    </row>
    <row r="679" ht="16.5" customHeight="1">
      <c r="R679" s="167"/>
    </row>
    <row r="680" ht="16.5" customHeight="1">
      <c r="R680" s="167"/>
    </row>
    <row r="681" ht="16.5" customHeight="1">
      <c r="R681" s="167"/>
    </row>
    <row r="682" ht="16.5" customHeight="1">
      <c r="R682" s="167"/>
    </row>
    <row r="683" ht="16.5" customHeight="1">
      <c r="R683" s="167"/>
    </row>
    <row r="684" ht="16.5" customHeight="1">
      <c r="R684" s="167"/>
    </row>
    <row r="685" ht="16.5" customHeight="1">
      <c r="R685" s="167"/>
    </row>
    <row r="686" ht="16.5" customHeight="1">
      <c r="R686" s="167"/>
    </row>
    <row r="687" ht="16.5" customHeight="1">
      <c r="R687" s="167"/>
    </row>
    <row r="688" ht="16.5" customHeight="1">
      <c r="R688" s="167"/>
    </row>
    <row r="689" ht="16.5" customHeight="1">
      <c r="R689" s="167"/>
    </row>
    <row r="690" ht="16.5" customHeight="1">
      <c r="R690" s="167"/>
    </row>
    <row r="691" ht="16.5" customHeight="1">
      <c r="R691" s="167"/>
    </row>
    <row r="692" ht="16.5" customHeight="1">
      <c r="R692" s="167"/>
    </row>
    <row r="693" ht="16.5" customHeight="1">
      <c r="R693" s="167"/>
    </row>
    <row r="694" ht="16.5" customHeight="1">
      <c r="R694" s="167"/>
    </row>
    <row r="695" ht="16.5" customHeight="1">
      <c r="R695" s="167"/>
    </row>
    <row r="696" ht="16.5" customHeight="1">
      <c r="R696" s="167"/>
    </row>
    <row r="697" ht="16.5" customHeight="1">
      <c r="R697" s="167"/>
    </row>
    <row r="698" ht="16.5" customHeight="1">
      <c r="R698" s="167"/>
    </row>
    <row r="699" ht="16.5" customHeight="1">
      <c r="R699" s="167"/>
    </row>
    <row r="700" ht="16.5" customHeight="1">
      <c r="R700" s="167"/>
    </row>
    <row r="701" ht="16.5" customHeight="1">
      <c r="R701" s="167"/>
    </row>
    <row r="702" ht="16.5" customHeight="1">
      <c r="R702" s="167"/>
    </row>
    <row r="703" ht="16.5" customHeight="1">
      <c r="R703" s="167"/>
    </row>
    <row r="704" ht="16.5" customHeight="1">
      <c r="R704" s="167"/>
    </row>
    <row r="705" ht="16.5" customHeight="1">
      <c r="R705" s="167"/>
    </row>
    <row r="706" ht="16.5" customHeight="1">
      <c r="R706" s="167"/>
    </row>
    <row r="707" ht="16.5" customHeight="1">
      <c r="R707" s="167"/>
    </row>
    <row r="708" ht="16.5" customHeight="1">
      <c r="R708" s="167"/>
    </row>
    <row r="709" ht="16.5" customHeight="1">
      <c r="R709" s="167"/>
    </row>
    <row r="710" ht="16.5" customHeight="1">
      <c r="R710" s="167"/>
    </row>
    <row r="711" ht="16.5" customHeight="1">
      <c r="R711" s="167"/>
    </row>
    <row r="712" ht="16.5" customHeight="1">
      <c r="R712" s="167"/>
    </row>
    <row r="713" ht="16.5" customHeight="1">
      <c r="R713" s="167"/>
    </row>
    <row r="714" ht="16.5" customHeight="1">
      <c r="R714" s="167"/>
    </row>
    <row r="715" ht="16.5" customHeight="1">
      <c r="R715" s="167"/>
    </row>
    <row r="716" ht="16.5" customHeight="1">
      <c r="R716" s="167"/>
    </row>
    <row r="717" ht="16.5" customHeight="1">
      <c r="R717" s="167"/>
    </row>
    <row r="718" ht="16.5" customHeight="1">
      <c r="R718" s="167"/>
    </row>
    <row r="719" ht="16.5" customHeight="1">
      <c r="R719" s="167"/>
    </row>
    <row r="720" ht="16.5" customHeight="1">
      <c r="R720" s="167"/>
    </row>
    <row r="721" ht="16.5" customHeight="1">
      <c r="R721" s="167"/>
    </row>
    <row r="722" ht="16.5" customHeight="1">
      <c r="R722" s="167"/>
    </row>
    <row r="723" ht="16.5" customHeight="1">
      <c r="R723" s="167"/>
    </row>
    <row r="724" ht="16.5" customHeight="1">
      <c r="R724" s="167"/>
    </row>
    <row r="725" ht="16.5" customHeight="1">
      <c r="R725" s="167"/>
    </row>
    <row r="726" ht="16.5" customHeight="1">
      <c r="R726" s="167"/>
    </row>
    <row r="727" ht="16.5" customHeight="1">
      <c r="R727" s="167"/>
    </row>
    <row r="728" ht="16.5" customHeight="1">
      <c r="R728" s="167"/>
    </row>
    <row r="729" ht="16.5" customHeight="1">
      <c r="R729" s="167"/>
    </row>
    <row r="730" ht="16.5" customHeight="1">
      <c r="R730" s="167"/>
    </row>
    <row r="731" ht="16.5" customHeight="1">
      <c r="R731" s="167"/>
    </row>
    <row r="732" ht="16.5" customHeight="1">
      <c r="R732" s="167"/>
    </row>
    <row r="733" ht="16.5" customHeight="1">
      <c r="R733" s="167"/>
    </row>
  </sheetData>
  <mergeCells count="15">
    <mergeCell ref="D1:W1"/>
    <mergeCell ref="A6:W6"/>
    <mergeCell ref="N8:N9"/>
    <mergeCell ref="O8:O9"/>
    <mergeCell ref="P8:P9"/>
    <mergeCell ref="Q8:Q9"/>
    <mergeCell ref="R8:R9"/>
    <mergeCell ref="S8:S9"/>
    <mergeCell ref="T8:T9"/>
    <mergeCell ref="U8:U9"/>
    <mergeCell ref="Y8:Y9"/>
    <mergeCell ref="V8:V9"/>
    <mergeCell ref="W8:W9"/>
    <mergeCell ref="B169:D169"/>
    <mergeCell ref="X8:X9"/>
  </mergeCells>
  <printOptions/>
  <pageMargins left="0.75" right="0.75" top="1" bottom="1" header="0.5" footer="0.5"/>
  <pageSetup horizontalDpi="600" verticalDpi="600" orientation="portrait" paperSize="9" scale="4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3"/>
  <sheetViews>
    <sheetView view="pageBreakPreview" zoomScale="75" zoomScaleNormal="75" zoomScaleSheetLayoutView="75" workbookViewId="0" topLeftCell="A1">
      <selection activeCell="AE5" sqref="AE5"/>
    </sheetView>
  </sheetViews>
  <sheetFormatPr defaultColWidth="9.140625" defaultRowHeight="12.75"/>
  <cols>
    <col min="1" max="1" width="8.140625" style="324" customWidth="1"/>
    <col min="2" max="2" width="11.57421875" style="324" customWidth="1"/>
    <col min="3" max="3" width="8.140625" style="324" customWidth="1"/>
    <col min="4" max="4" width="43.28125" style="324" customWidth="1"/>
    <col min="5" max="5" width="0.13671875" style="324" hidden="1" customWidth="1"/>
    <col min="6" max="6" width="10.28125" style="324" hidden="1" customWidth="1"/>
    <col min="7" max="7" width="14.7109375" style="324" hidden="1" customWidth="1"/>
    <col min="8" max="8" width="12.140625" style="324" hidden="1" customWidth="1"/>
    <col min="9" max="11" width="0.13671875" style="324" hidden="1" customWidth="1"/>
    <col min="12" max="12" width="12.57421875" style="324" hidden="1" customWidth="1"/>
    <col min="13" max="13" width="0.13671875" style="324" hidden="1" customWidth="1"/>
    <col min="14" max="14" width="10.140625" style="324" hidden="1" customWidth="1"/>
    <col min="15" max="15" width="16.8515625" style="324" hidden="1" customWidth="1"/>
    <col min="16" max="16" width="0.13671875" style="324" hidden="1" customWidth="1"/>
    <col min="17" max="17" width="17.00390625" style="324" hidden="1" customWidth="1"/>
    <col min="18" max="18" width="15.8515625" style="324" hidden="1" customWidth="1"/>
    <col min="19" max="19" width="16.421875" style="324" hidden="1" customWidth="1"/>
    <col min="20" max="20" width="16.57421875" style="324" hidden="1" customWidth="1"/>
    <col min="21" max="21" width="16.140625" style="324" hidden="1" customWidth="1"/>
    <col min="22" max="22" width="17.00390625" style="324" hidden="1" customWidth="1"/>
    <col min="23" max="24" width="17.140625" style="324" hidden="1" customWidth="1"/>
    <col min="25" max="25" width="21.140625" style="324" hidden="1" customWidth="1"/>
    <col min="26" max="26" width="21.421875" style="324" hidden="1" customWidth="1"/>
    <col min="27" max="27" width="21.7109375" style="324" customWidth="1"/>
    <col min="28" max="28" width="0.2890625" style="324" hidden="1" customWidth="1"/>
    <col min="29" max="30" width="9.140625" style="324" hidden="1" customWidth="1"/>
    <col min="31" max="31" width="17.421875" style="324" customWidth="1"/>
    <col min="32" max="32" width="17.28125" style="324" customWidth="1"/>
    <col min="33" max="16384" width="9.140625" style="324" customWidth="1"/>
  </cols>
  <sheetData>
    <row r="1" spans="3:32" ht="15.75">
      <c r="C1" s="325"/>
      <c r="W1" s="326" t="s">
        <v>445</v>
      </c>
      <c r="X1" s="327"/>
      <c r="Y1" s="327"/>
      <c r="Z1" s="327"/>
      <c r="AA1" s="328" t="s">
        <v>446</v>
      </c>
      <c r="AB1" s="327"/>
      <c r="AC1" s="327"/>
      <c r="AD1" s="327"/>
      <c r="AE1" s="327"/>
      <c r="AF1" s="327"/>
    </row>
    <row r="2" spans="3:32" ht="15.75">
      <c r="C2" s="325"/>
      <c r="W2" s="326" t="s">
        <v>447</v>
      </c>
      <c r="X2" s="327"/>
      <c r="Y2" s="327"/>
      <c r="Z2" s="327"/>
      <c r="AA2" s="328" t="s">
        <v>285</v>
      </c>
      <c r="AB2" s="327"/>
      <c r="AC2" s="327"/>
      <c r="AD2" s="327"/>
      <c r="AE2" s="327"/>
      <c r="AF2" s="327"/>
    </row>
    <row r="3" spans="3:32" ht="15.75">
      <c r="C3" s="325"/>
      <c r="W3" s="326" t="s">
        <v>269</v>
      </c>
      <c r="X3" s="327"/>
      <c r="Y3" s="327"/>
      <c r="Z3" s="327"/>
      <c r="AA3" s="328" t="s">
        <v>286</v>
      </c>
      <c r="AB3" s="327"/>
      <c r="AC3" s="327"/>
      <c r="AD3" s="327"/>
      <c r="AE3" s="327"/>
      <c r="AF3" s="327"/>
    </row>
    <row r="4" spans="3:32" ht="15.75">
      <c r="C4" s="325"/>
      <c r="W4" s="326" t="s">
        <v>448</v>
      </c>
      <c r="X4" s="327"/>
      <c r="Y4" s="327"/>
      <c r="Z4" s="327"/>
      <c r="AA4" s="328" t="s">
        <v>449</v>
      </c>
      <c r="AB4" s="327"/>
      <c r="AC4" s="327"/>
      <c r="AD4" s="327"/>
      <c r="AE4" s="327"/>
      <c r="AF4" s="327"/>
    </row>
    <row r="6" spans="1:31" ht="15.75">
      <c r="A6" s="864" t="s">
        <v>450</v>
      </c>
      <c r="B6" s="843"/>
      <c r="C6" s="843"/>
      <c r="D6" s="843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3"/>
      <c r="R6" s="843"/>
      <c r="S6" s="843"/>
      <c r="T6" s="843"/>
      <c r="U6" s="843"/>
      <c r="V6" s="843"/>
      <c r="W6" s="843"/>
      <c r="X6" s="843"/>
      <c r="Y6" s="843"/>
      <c r="Z6" s="843"/>
      <c r="AA6" s="843"/>
      <c r="AB6" s="843"/>
      <c r="AC6" s="843"/>
      <c r="AD6" s="843"/>
      <c r="AE6" s="843"/>
    </row>
    <row r="7" spans="1:31" ht="15.75">
      <c r="A7" s="864" t="s">
        <v>451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843"/>
      <c r="AC7" s="843"/>
      <c r="AD7" s="843"/>
      <c r="AE7" s="843"/>
    </row>
    <row r="9" spans="1:31" ht="15.75">
      <c r="A9" s="864" t="s">
        <v>452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</row>
    <row r="11" spans="1:32" ht="15.75" customHeight="1">
      <c r="A11" s="865" t="s">
        <v>453</v>
      </c>
      <c r="B11" s="866"/>
      <c r="C11" s="867"/>
      <c r="D11" s="868" t="s">
        <v>454</v>
      </c>
      <c r="E11" s="332" t="s">
        <v>455</v>
      </c>
      <c r="F11" s="330" t="s">
        <v>6</v>
      </c>
      <c r="G11" s="330" t="s">
        <v>456</v>
      </c>
      <c r="H11" s="332" t="s">
        <v>6</v>
      </c>
      <c r="I11" s="330" t="s">
        <v>456</v>
      </c>
      <c r="J11" s="330" t="s">
        <v>6</v>
      </c>
      <c r="K11" s="332" t="s">
        <v>456</v>
      </c>
      <c r="L11" s="332" t="s">
        <v>6</v>
      </c>
      <c r="M11" s="332" t="s">
        <v>456</v>
      </c>
      <c r="N11" s="333" t="s">
        <v>6</v>
      </c>
      <c r="O11" s="332" t="s">
        <v>457</v>
      </c>
      <c r="P11" s="332" t="s">
        <v>6</v>
      </c>
      <c r="Q11" s="332" t="s">
        <v>458</v>
      </c>
      <c r="R11" s="332" t="s">
        <v>6</v>
      </c>
      <c r="S11" s="332" t="s">
        <v>458</v>
      </c>
      <c r="T11" s="332" t="s">
        <v>6</v>
      </c>
      <c r="U11" s="332" t="s">
        <v>458</v>
      </c>
      <c r="V11" s="332" t="s">
        <v>6</v>
      </c>
      <c r="W11" s="332" t="s">
        <v>458</v>
      </c>
      <c r="X11" s="334" t="s">
        <v>6</v>
      </c>
      <c r="Y11" s="335" t="s">
        <v>458</v>
      </c>
      <c r="Z11" s="290" t="s">
        <v>459</v>
      </c>
      <c r="AA11" s="334" t="s">
        <v>458</v>
      </c>
      <c r="AE11" s="290" t="s">
        <v>460</v>
      </c>
      <c r="AF11" s="290" t="s">
        <v>271</v>
      </c>
    </row>
    <row r="12" spans="1:32" ht="15.75">
      <c r="A12" s="336" t="s">
        <v>1</v>
      </c>
      <c r="B12" s="331" t="s">
        <v>2</v>
      </c>
      <c r="C12" s="331" t="s">
        <v>3</v>
      </c>
      <c r="D12" s="869"/>
      <c r="E12" s="337" t="s">
        <v>461</v>
      </c>
      <c r="F12" s="338" t="s">
        <v>462</v>
      </c>
      <c r="G12" s="338" t="s">
        <v>463</v>
      </c>
      <c r="H12" s="337" t="s">
        <v>464</v>
      </c>
      <c r="I12" s="338" t="s">
        <v>463</v>
      </c>
      <c r="J12" s="338" t="s">
        <v>465</v>
      </c>
      <c r="K12" s="337" t="s">
        <v>463</v>
      </c>
      <c r="L12" s="337" t="s">
        <v>466</v>
      </c>
      <c r="M12" s="337" t="s">
        <v>463</v>
      </c>
      <c r="N12" s="339" t="s">
        <v>467</v>
      </c>
      <c r="O12" s="337" t="s">
        <v>468</v>
      </c>
      <c r="P12" s="337" t="s">
        <v>16</v>
      </c>
      <c r="Q12" s="337" t="s">
        <v>17</v>
      </c>
      <c r="R12" s="337" t="s">
        <v>18</v>
      </c>
      <c r="S12" s="337" t="s">
        <v>17</v>
      </c>
      <c r="T12" s="337" t="s">
        <v>19</v>
      </c>
      <c r="U12" s="337" t="s">
        <v>17</v>
      </c>
      <c r="V12" s="337" t="s">
        <v>20</v>
      </c>
      <c r="W12" s="337" t="s">
        <v>17</v>
      </c>
      <c r="X12" s="340" t="s">
        <v>469</v>
      </c>
      <c r="Y12" s="341" t="s">
        <v>17</v>
      </c>
      <c r="Z12" s="263"/>
      <c r="AA12" s="340" t="s">
        <v>470</v>
      </c>
      <c r="AE12" s="263"/>
      <c r="AF12" s="263"/>
    </row>
    <row r="13" spans="1:32" ht="15.75">
      <c r="A13" s="344"/>
      <c r="B13" s="344"/>
      <c r="C13" s="344"/>
      <c r="D13" s="345"/>
      <c r="E13" s="346"/>
      <c r="F13" s="347"/>
      <c r="G13" s="348"/>
      <c r="H13" s="349"/>
      <c r="I13" s="350"/>
      <c r="J13" s="351"/>
      <c r="K13" s="350"/>
      <c r="L13" s="350"/>
      <c r="M13" s="350"/>
      <c r="N13" s="349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1"/>
      <c r="Z13" s="350"/>
      <c r="AA13" s="350"/>
      <c r="AE13" s="350"/>
      <c r="AF13" s="350"/>
    </row>
    <row r="14" spans="1:32" ht="15">
      <c r="A14" s="352" t="s">
        <v>21</v>
      </c>
      <c r="B14" s="352" t="s">
        <v>22</v>
      </c>
      <c r="C14" s="353">
        <v>4300</v>
      </c>
      <c r="D14" s="354" t="s">
        <v>471</v>
      </c>
      <c r="E14" s="355">
        <v>50000</v>
      </c>
      <c r="F14" s="351"/>
      <c r="G14" s="188">
        <f>E14+F14</f>
        <v>50000</v>
      </c>
      <c r="H14" s="349"/>
      <c r="I14" s="188">
        <f>G14+H14</f>
        <v>50000</v>
      </c>
      <c r="J14" s="351"/>
      <c r="K14" s="188">
        <f>I14+J14</f>
        <v>50000</v>
      </c>
      <c r="L14" s="188"/>
      <c r="M14" s="188">
        <f>K14+L14</f>
        <v>50000</v>
      </c>
      <c r="N14" s="349"/>
      <c r="O14" s="188">
        <v>20000</v>
      </c>
      <c r="P14" s="188"/>
      <c r="Q14" s="188">
        <f>O14+P14</f>
        <v>20000</v>
      </c>
      <c r="R14" s="188"/>
      <c r="S14" s="188">
        <f>Q14+R14</f>
        <v>20000</v>
      </c>
      <c r="T14" s="188"/>
      <c r="U14" s="188">
        <f>S14+T14</f>
        <v>20000</v>
      </c>
      <c r="V14" s="188"/>
      <c r="W14" s="188">
        <f>U14+V14</f>
        <v>20000</v>
      </c>
      <c r="X14" s="350"/>
      <c r="Y14" s="356">
        <f>W14+X14</f>
        <v>20000</v>
      </c>
      <c r="Z14" s="350"/>
      <c r="AA14" s="188">
        <v>15000</v>
      </c>
      <c r="AE14" s="350"/>
      <c r="AF14" s="188">
        <f>AA14+AE14</f>
        <v>15000</v>
      </c>
    </row>
    <row r="15" spans="1:32" ht="15">
      <c r="A15" s="357"/>
      <c r="B15" s="357"/>
      <c r="C15" s="358"/>
      <c r="D15" s="359"/>
      <c r="E15" s="355"/>
      <c r="F15" s="351"/>
      <c r="G15" s="356"/>
      <c r="H15" s="349"/>
      <c r="I15" s="188"/>
      <c r="J15" s="351"/>
      <c r="K15" s="188"/>
      <c r="L15" s="188"/>
      <c r="M15" s="188"/>
      <c r="N15" s="349"/>
      <c r="O15" s="228"/>
      <c r="P15" s="228"/>
      <c r="Q15" s="228"/>
      <c r="R15" s="228"/>
      <c r="S15" s="228"/>
      <c r="T15" s="228"/>
      <c r="U15" s="228"/>
      <c r="V15" s="228"/>
      <c r="W15" s="228"/>
      <c r="X15" s="350"/>
      <c r="Y15" s="356"/>
      <c r="Z15" s="350"/>
      <c r="AA15" s="188"/>
      <c r="AE15" s="350"/>
      <c r="AF15" s="188"/>
    </row>
    <row r="16" spans="1:32" ht="15.75">
      <c r="A16" s="863" t="s">
        <v>28</v>
      </c>
      <c r="B16" s="767"/>
      <c r="C16" s="767"/>
      <c r="D16" s="835"/>
      <c r="E16" s="285">
        <v>50000</v>
      </c>
      <c r="F16" s="360"/>
      <c r="G16" s="361">
        <f aca="true" t="shared" si="0" ref="G16:G70">E16+F16</f>
        <v>50000</v>
      </c>
      <c r="H16" s="360"/>
      <c r="I16" s="281">
        <f>I14</f>
        <v>50000</v>
      </c>
      <c r="J16" s="361"/>
      <c r="K16" s="281">
        <f>K14</f>
        <v>50000</v>
      </c>
      <c r="L16" s="281">
        <f>L14</f>
        <v>0</v>
      </c>
      <c r="M16" s="281">
        <f>M14</f>
        <v>50000</v>
      </c>
      <c r="N16" s="360"/>
      <c r="O16" s="233">
        <f>O14</f>
        <v>20000</v>
      </c>
      <c r="P16" s="233"/>
      <c r="Q16" s="233">
        <f>Q14</f>
        <v>20000</v>
      </c>
      <c r="R16" s="233"/>
      <c r="S16" s="233">
        <f>S14</f>
        <v>20000</v>
      </c>
      <c r="T16" s="233"/>
      <c r="U16" s="233">
        <f>U14</f>
        <v>20000</v>
      </c>
      <c r="V16" s="233"/>
      <c r="W16" s="233">
        <f>W14</f>
        <v>20000</v>
      </c>
      <c r="X16" s="281"/>
      <c r="Y16" s="361">
        <f>Y14</f>
        <v>20000</v>
      </c>
      <c r="Z16" s="362"/>
      <c r="AA16" s="199">
        <f>SUM(AA13:AA15)</f>
        <v>15000</v>
      </c>
      <c r="AE16" s="363"/>
      <c r="AF16" s="199">
        <f aca="true" t="shared" si="1" ref="AF16:AF79">AA16+AE16</f>
        <v>15000</v>
      </c>
    </row>
    <row r="17" spans="1:32" ht="15.75">
      <c r="A17" s="364"/>
      <c r="B17" s="365"/>
      <c r="C17" s="366">
        <v>4260</v>
      </c>
      <c r="D17" s="367" t="s">
        <v>45</v>
      </c>
      <c r="E17" s="368"/>
      <c r="F17" s="369"/>
      <c r="G17" s="370"/>
      <c r="H17" s="369"/>
      <c r="I17" s="233"/>
      <c r="J17" s="370"/>
      <c r="K17" s="233"/>
      <c r="L17" s="233"/>
      <c r="M17" s="233"/>
      <c r="N17" s="369"/>
      <c r="O17" s="371"/>
      <c r="P17" s="371"/>
      <c r="Q17" s="371"/>
      <c r="R17" s="371"/>
      <c r="S17" s="371"/>
      <c r="T17" s="371"/>
      <c r="U17" s="371"/>
      <c r="V17" s="371"/>
      <c r="W17" s="371"/>
      <c r="X17" s="350"/>
      <c r="Y17" s="356"/>
      <c r="Z17" s="351"/>
      <c r="AA17" s="236">
        <v>0</v>
      </c>
      <c r="AE17" s="350">
        <v>200</v>
      </c>
      <c r="AF17" s="188">
        <v>200</v>
      </c>
    </row>
    <row r="18" spans="1:32" ht="15">
      <c r="A18" s="372">
        <v>700</v>
      </c>
      <c r="B18" s="373">
        <v>70005</v>
      </c>
      <c r="C18" s="353">
        <v>4300</v>
      </c>
      <c r="D18" s="354" t="s">
        <v>25</v>
      </c>
      <c r="E18" s="374">
        <v>50000</v>
      </c>
      <c r="F18" s="349"/>
      <c r="G18" s="188">
        <f>E18+F18</f>
        <v>50000</v>
      </c>
      <c r="H18" s="349"/>
      <c r="I18" s="188">
        <f>G18+H18</f>
        <v>50000</v>
      </c>
      <c r="J18" s="351"/>
      <c r="K18" s="188">
        <f>I18+J18</f>
        <v>50000</v>
      </c>
      <c r="L18" s="188"/>
      <c r="M18" s="188">
        <f>K18+L18</f>
        <v>50000</v>
      </c>
      <c r="N18" s="349"/>
      <c r="O18" s="188">
        <v>71000</v>
      </c>
      <c r="P18" s="188"/>
      <c r="Q18" s="188">
        <f>O18+P18</f>
        <v>71000</v>
      </c>
      <c r="R18" s="188"/>
      <c r="S18" s="188">
        <f>Q18+R18</f>
        <v>71000</v>
      </c>
      <c r="T18" s="188"/>
      <c r="U18" s="188">
        <f>S18+T18</f>
        <v>71000</v>
      </c>
      <c r="V18" s="188"/>
      <c r="W18" s="188">
        <f>U18+V18</f>
        <v>71000</v>
      </c>
      <c r="X18" s="350">
        <v>-500</v>
      </c>
      <c r="Y18" s="356">
        <f>W18+X18</f>
        <v>70500</v>
      </c>
      <c r="Z18" s="351"/>
      <c r="AA18" s="188">
        <v>20000</v>
      </c>
      <c r="AE18" s="350"/>
      <c r="AF18" s="188">
        <f t="shared" si="1"/>
        <v>20000</v>
      </c>
    </row>
    <row r="19" spans="1:32" ht="15">
      <c r="A19" s="372"/>
      <c r="B19" s="373"/>
      <c r="C19" s="353">
        <v>4430</v>
      </c>
      <c r="D19" s="354" t="s">
        <v>49</v>
      </c>
      <c r="E19" s="375"/>
      <c r="F19" s="349"/>
      <c r="G19" s="323"/>
      <c r="H19" s="349"/>
      <c r="I19" s="323"/>
      <c r="J19" s="349"/>
      <c r="K19" s="323"/>
      <c r="L19" s="323"/>
      <c r="M19" s="323"/>
      <c r="N19" s="349"/>
      <c r="O19" s="323"/>
      <c r="P19" s="323"/>
      <c r="Q19" s="323"/>
      <c r="R19" s="323"/>
      <c r="S19" s="323"/>
      <c r="T19" s="323"/>
      <c r="U19" s="323"/>
      <c r="V19" s="323"/>
      <c r="W19" s="323"/>
      <c r="X19" s="349"/>
      <c r="Y19" s="323"/>
      <c r="Z19" s="349"/>
      <c r="AA19" s="188">
        <v>2000</v>
      </c>
      <c r="AE19" s="350">
        <v>-200</v>
      </c>
      <c r="AF19" s="188">
        <f t="shared" si="1"/>
        <v>1800</v>
      </c>
    </row>
    <row r="20" spans="1:32" ht="15">
      <c r="A20" s="353"/>
      <c r="B20" s="353"/>
      <c r="C20" s="376">
        <v>4590</v>
      </c>
      <c r="D20" s="350" t="s">
        <v>472</v>
      </c>
      <c r="AA20" s="188">
        <v>28000</v>
      </c>
      <c r="AE20" s="350"/>
      <c r="AF20" s="188">
        <f t="shared" si="1"/>
        <v>28000</v>
      </c>
    </row>
    <row r="21" spans="1:32" ht="15">
      <c r="A21" s="358"/>
      <c r="B21" s="358"/>
      <c r="C21" s="377"/>
      <c r="D21" s="378"/>
      <c r="AA21" s="378"/>
      <c r="AE21" s="350"/>
      <c r="AF21" s="188"/>
    </row>
    <row r="22" spans="1:32" ht="15.75">
      <c r="A22" s="856" t="s">
        <v>65</v>
      </c>
      <c r="B22" s="342"/>
      <c r="C22" s="342"/>
      <c r="D22" s="575"/>
      <c r="E22" s="281">
        <v>50000</v>
      </c>
      <c r="F22" s="360"/>
      <c r="G22" s="361">
        <f t="shared" si="0"/>
        <v>50000</v>
      </c>
      <c r="H22" s="360"/>
      <c r="I22" s="281">
        <f>I18</f>
        <v>50000</v>
      </c>
      <c r="J22" s="361"/>
      <c r="K22" s="281">
        <f>K18</f>
        <v>50000</v>
      </c>
      <c r="L22" s="281">
        <f>L18</f>
        <v>0</v>
      </c>
      <c r="M22" s="281">
        <f>M18</f>
        <v>50000</v>
      </c>
      <c r="N22" s="360"/>
      <c r="O22" s="281">
        <f>O18</f>
        <v>71000</v>
      </c>
      <c r="P22" s="281"/>
      <c r="Q22" s="281">
        <f>Q18</f>
        <v>71000</v>
      </c>
      <c r="R22" s="281"/>
      <c r="S22" s="281">
        <f>S18</f>
        <v>71000</v>
      </c>
      <c r="T22" s="281"/>
      <c r="U22" s="281">
        <f>U18</f>
        <v>71000</v>
      </c>
      <c r="V22" s="281"/>
      <c r="W22" s="281">
        <f>SUM(W17:W20)</f>
        <v>71000</v>
      </c>
      <c r="X22" s="281">
        <f>SUM(X17:X20)</f>
        <v>-500</v>
      </c>
      <c r="Y22" s="361">
        <f>SUM(Y17:Y20)</f>
        <v>70500</v>
      </c>
      <c r="Z22" s="379"/>
      <c r="AA22" s="199">
        <f>SUM(AA17:AA20)</f>
        <v>50000</v>
      </c>
      <c r="AE22" s="363"/>
      <c r="AF22" s="199">
        <f>SUM(AF17:AF20)</f>
        <v>50000</v>
      </c>
    </row>
    <row r="23" spans="1:32" ht="15">
      <c r="A23" s="380"/>
      <c r="B23" s="381"/>
      <c r="C23" s="380"/>
      <c r="D23" s="382"/>
      <c r="E23" s="382"/>
      <c r="F23" s="383"/>
      <c r="G23" s="384"/>
      <c r="H23" s="383"/>
      <c r="I23" s="384"/>
      <c r="J23" s="383"/>
      <c r="K23" s="382"/>
      <c r="L23" s="382"/>
      <c r="M23" s="382"/>
      <c r="N23" s="383"/>
      <c r="O23" s="236"/>
      <c r="P23" s="236"/>
      <c r="Q23" s="236"/>
      <c r="R23" s="236"/>
      <c r="S23" s="236"/>
      <c r="T23" s="236"/>
      <c r="U23" s="236"/>
      <c r="V23" s="236"/>
      <c r="W23" s="236"/>
      <c r="X23" s="350"/>
      <c r="Y23" s="356"/>
      <c r="Z23" s="350"/>
      <c r="AA23" s="188"/>
      <c r="AE23" s="350"/>
      <c r="AF23" s="188"/>
    </row>
    <row r="24" spans="1:32" ht="15">
      <c r="A24" s="376">
        <v>710</v>
      </c>
      <c r="B24" s="385">
        <v>71013</v>
      </c>
      <c r="C24" s="376">
        <v>4300</v>
      </c>
      <c r="D24" s="350" t="s">
        <v>471</v>
      </c>
      <c r="E24" s="188">
        <v>80000</v>
      </c>
      <c r="F24" s="351"/>
      <c r="G24" s="356">
        <f t="shared" si="0"/>
        <v>80000</v>
      </c>
      <c r="H24" s="351"/>
      <c r="I24" s="356">
        <f>G24+H24</f>
        <v>80000</v>
      </c>
      <c r="J24" s="351"/>
      <c r="K24" s="188">
        <f>I24+J24</f>
        <v>80000</v>
      </c>
      <c r="L24" s="188"/>
      <c r="M24" s="188">
        <f>K24+L24</f>
        <v>80000</v>
      </c>
      <c r="N24" s="351"/>
      <c r="O24" s="188">
        <v>45000</v>
      </c>
      <c r="P24" s="188">
        <v>-10000</v>
      </c>
      <c r="Q24" s="188">
        <f>O24+P24</f>
        <v>35000</v>
      </c>
      <c r="R24" s="188"/>
      <c r="S24" s="188">
        <f>Q24+R24</f>
        <v>35000</v>
      </c>
      <c r="T24" s="188"/>
      <c r="U24" s="188">
        <f>S24+T24</f>
        <v>35000</v>
      </c>
      <c r="V24" s="188"/>
      <c r="W24" s="188">
        <f>U24+V24</f>
        <v>35000</v>
      </c>
      <c r="X24" s="350"/>
      <c r="Y24" s="356">
        <f aca="true" t="shared" si="2" ref="Y24:Y88">W24+X24</f>
        <v>35000</v>
      </c>
      <c r="Z24" s="350"/>
      <c r="AA24" s="188">
        <v>33000</v>
      </c>
      <c r="AE24" s="350"/>
      <c r="AF24" s="188">
        <f t="shared" si="1"/>
        <v>33000</v>
      </c>
    </row>
    <row r="25" spans="1:32" ht="15">
      <c r="A25" s="377"/>
      <c r="B25" s="386"/>
      <c r="C25" s="377"/>
      <c r="D25" s="378"/>
      <c r="E25" s="378"/>
      <c r="F25" s="387"/>
      <c r="G25" s="388"/>
      <c r="H25" s="387"/>
      <c r="I25" s="388"/>
      <c r="J25" s="387"/>
      <c r="K25" s="228"/>
      <c r="L25" s="228"/>
      <c r="M25" s="228"/>
      <c r="N25" s="387"/>
      <c r="O25" s="228"/>
      <c r="P25" s="228"/>
      <c r="Q25" s="228"/>
      <c r="R25" s="228"/>
      <c r="S25" s="228"/>
      <c r="T25" s="228"/>
      <c r="U25" s="228"/>
      <c r="V25" s="228"/>
      <c r="W25" s="228"/>
      <c r="X25" s="350"/>
      <c r="Y25" s="356"/>
      <c r="Z25" s="350"/>
      <c r="AA25" s="188"/>
      <c r="AE25" s="350"/>
      <c r="AF25" s="188"/>
    </row>
    <row r="26" spans="1:32" ht="15.75">
      <c r="A26" s="854"/>
      <c r="B26" s="342"/>
      <c r="C26" s="342"/>
      <c r="D26" s="575"/>
      <c r="E26" s="350"/>
      <c r="F26" s="351"/>
      <c r="G26" s="356"/>
      <c r="H26" s="351"/>
      <c r="I26" s="356"/>
      <c r="J26" s="351"/>
      <c r="K26" s="188"/>
      <c r="L26" s="188"/>
      <c r="M26" s="188"/>
      <c r="N26" s="351"/>
      <c r="O26" s="371">
        <f>O24</f>
        <v>45000</v>
      </c>
      <c r="P26" s="371">
        <f>P24</f>
        <v>-10000</v>
      </c>
      <c r="Q26" s="371">
        <f>Q24</f>
        <v>35000</v>
      </c>
      <c r="R26" s="371"/>
      <c r="S26" s="371">
        <f>S24</f>
        <v>35000</v>
      </c>
      <c r="T26" s="371"/>
      <c r="U26" s="371">
        <f>U24</f>
        <v>35000</v>
      </c>
      <c r="V26" s="371"/>
      <c r="W26" s="371">
        <f>W24</f>
        <v>35000</v>
      </c>
      <c r="X26" s="281"/>
      <c r="Y26" s="389">
        <f t="shared" si="2"/>
        <v>35000</v>
      </c>
      <c r="Z26" s="362"/>
      <c r="AA26" s="199">
        <f>SUM(AA23:AA25)</f>
        <v>33000</v>
      </c>
      <c r="AE26" s="363"/>
      <c r="AF26" s="199">
        <f t="shared" si="1"/>
        <v>33000</v>
      </c>
    </row>
    <row r="27" spans="1:32" ht="15">
      <c r="A27" s="380"/>
      <c r="B27" s="365"/>
      <c r="C27" s="365"/>
      <c r="D27" s="365"/>
      <c r="E27" s="390"/>
      <c r="F27" s="351"/>
      <c r="G27" s="356"/>
      <c r="H27" s="351"/>
      <c r="I27" s="356"/>
      <c r="J27" s="351"/>
      <c r="K27" s="188"/>
      <c r="L27" s="188"/>
      <c r="M27" s="188"/>
      <c r="N27" s="351"/>
      <c r="O27" s="236"/>
      <c r="P27" s="236"/>
      <c r="Q27" s="236"/>
      <c r="R27" s="236"/>
      <c r="S27" s="236"/>
      <c r="T27" s="236"/>
      <c r="U27" s="236"/>
      <c r="V27" s="236"/>
      <c r="W27" s="236"/>
      <c r="X27" s="350"/>
      <c r="Y27" s="356"/>
      <c r="Z27" s="350"/>
      <c r="AA27" s="188"/>
      <c r="AE27" s="350"/>
      <c r="AF27" s="188"/>
    </row>
    <row r="28" spans="1:32" ht="15">
      <c r="A28" s="376">
        <v>710</v>
      </c>
      <c r="B28" s="376">
        <v>71014</v>
      </c>
      <c r="C28" s="376">
        <v>4300</v>
      </c>
      <c r="D28" s="350" t="s">
        <v>471</v>
      </c>
      <c r="E28" s="274">
        <v>70000</v>
      </c>
      <c r="F28" s="383"/>
      <c r="G28" s="384">
        <f t="shared" si="0"/>
        <v>70000</v>
      </c>
      <c r="H28" s="383"/>
      <c r="I28" s="384">
        <f>G28+H28</f>
        <v>70000</v>
      </c>
      <c r="J28" s="383"/>
      <c r="K28" s="236">
        <f>I28+J28</f>
        <v>70000</v>
      </c>
      <c r="L28" s="236"/>
      <c r="M28" s="236">
        <f>K28+L28</f>
        <v>70000</v>
      </c>
      <c r="N28" s="383"/>
      <c r="O28" s="188">
        <v>40000</v>
      </c>
      <c r="P28" s="188"/>
      <c r="Q28" s="188">
        <f>O28+P28</f>
        <v>40000</v>
      </c>
      <c r="R28" s="188"/>
      <c r="S28" s="188">
        <f>Q28+R28</f>
        <v>40000</v>
      </c>
      <c r="T28" s="188"/>
      <c r="U28" s="188">
        <f>S28+T28</f>
        <v>40000</v>
      </c>
      <c r="V28" s="188"/>
      <c r="W28" s="188">
        <f>U28+V28</f>
        <v>40000</v>
      </c>
      <c r="X28" s="350"/>
      <c r="Y28" s="356">
        <f t="shared" si="2"/>
        <v>40000</v>
      </c>
      <c r="Z28" s="350"/>
      <c r="AA28" s="188">
        <f>Y28+Z28</f>
        <v>40000</v>
      </c>
      <c r="AE28" s="350"/>
      <c r="AF28" s="188">
        <f t="shared" si="1"/>
        <v>40000</v>
      </c>
    </row>
    <row r="29" spans="1:32" ht="15">
      <c r="A29" s="377"/>
      <c r="B29" s="377"/>
      <c r="C29" s="377"/>
      <c r="D29" s="378"/>
      <c r="E29" s="305"/>
      <c r="F29" s="387"/>
      <c r="G29" s="388"/>
      <c r="H29" s="387"/>
      <c r="I29" s="388"/>
      <c r="J29" s="387"/>
      <c r="K29" s="228"/>
      <c r="L29" s="228"/>
      <c r="M29" s="228"/>
      <c r="N29" s="387"/>
      <c r="O29" s="228"/>
      <c r="P29" s="228"/>
      <c r="Q29" s="228"/>
      <c r="R29" s="228"/>
      <c r="S29" s="228"/>
      <c r="T29" s="228"/>
      <c r="U29" s="228"/>
      <c r="V29" s="228"/>
      <c r="W29" s="228"/>
      <c r="X29" s="350"/>
      <c r="Y29" s="356"/>
      <c r="Z29" s="350"/>
      <c r="AA29" s="188"/>
      <c r="AE29" s="350"/>
      <c r="AF29" s="188"/>
    </row>
    <row r="30" spans="1:32" ht="15.75">
      <c r="A30" s="854"/>
      <c r="B30" s="342"/>
      <c r="C30" s="342"/>
      <c r="D30" s="575"/>
      <c r="E30" s="188"/>
      <c r="F30" s="349"/>
      <c r="G30" s="356"/>
      <c r="H30" s="349"/>
      <c r="I30" s="356"/>
      <c r="J30" s="349"/>
      <c r="K30" s="188"/>
      <c r="L30" s="188"/>
      <c r="M30" s="188"/>
      <c r="N30" s="349"/>
      <c r="O30" s="233">
        <f>O28</f>
        <v>40000</v>
      </c>
      <c r="P30" s="233"/>
      <c r="Q30" s="233">
        <f>Q28</f>
        <v>40000</v>
      </c>
      <c r="R30" s="233"/>
      <c r="S30" s="233">
        <f>S28</f>
        <v>40000</v>
      </c>
      <c r="T30" s="233"/>
      <c r="U30" s="233">
        <f>U28</f>
        <v>40000</v>
      </c>
      <c r="V30" s="233"/>
      <c r="W30" s="233">
        <f>W28</f>
        <v>40000</v>
      </c>
      <c r="X30" s="281"/>
      <c r="Y30" s="389">
        <f t="shared" si="2"/>
        <v>40000</v>
      </c>
      <c r="Z30" s="362"/>
      <c r="AA30" s="199">
        <f>Y30+Z30</f>
        <v>40000</v>
      </c>
      <c r="AE30" s="363"/>
      <c r="AF30" s="199">
        <f t="shared" si="1"/>
        <v>40000</v>
      </c>
    </row>
    <row r="31" spans="1:32" ht="15">
      <c r="A31" s="380">
        <v>710</v>
      </c>
      <c r="B31" s="380">
        <v>71015</v>
      </c>
      <c r="C31" s="380">
        <v>4010</v>
      </c>
      <c r="D31" s="382" t="s">
        <v>473</v>
      </c>
      <c r="E31" s="274">
        <v>58000</v>
      </c>
      <c r="F31" s="323">
        <v>-1000</v>
      </c>
      <c r="G31" s="188">
        <f t="shared" si="0"/>
        <v>57000</v>
      </c>
      <c r="H31" s="349"/>
      <c r="I31" s="236">
        <f>G31+H31</f>
        <v>57000</v>
      </c>
      <c r="J31" s="349"/>
      <c r="K31" s="188">
        <f>I31+J31</f>
        <v>57000</v>
      </c>
      <c r="L31" s="188"/>
      <c r="M31" s="188">
        <f>K31+L31</f>
        <v>57000</v>
      </c>
      <c r="N31" s="349"/>
      <c r="O31" s="236">
        <v>49500</v>
      </c>
      <c r="P31" s="384"/>
      <c r="Q31" s="236">
        <f>O31+P31</f>
        <v>49500</v>
      </c>
      <c r="R31" s="384"/>
      <c r="S31" s="236">
        <f>Q31+R31</f>
        <v>49500</v>
      </c>
      <c r="T31" s="384"/>
      <c r="U31" s="236">
        <f>S31+T31</f>
        <v>49500</v>
      </c>
      <c r="V31" s="384"/>
      <c r="W31" s="236">
        <f>U31+V31</f>
        <v>49500</v>
      </c>
      <c r="X31" s="350"/>
      <c r="Y31" s="356">
        <f t="shared" si="2"/>
        <v>49500</v>
      </c>
      <c r="Z31" s="350"/>
      <c r="AA31" s="188">
        <v>49500</v>
      </c>
      <c r="AE31" s="350"/>
      <c r="AF31" s="188">
        <f t="shared" si="1"/>
        <v>49500</v>
      </c>
    </row>
    <row r="32" spans="1:32" ht="15">
      <c r="A32" s="376"/>
      <c r="B32" s="376"/>
      <c r="C32" s="376">
        <v>4020</v>
      </c>
      <c r="D32" s="350" t="s">
        <v>474</v>
      </c>
      <c r="E32" s="276"/>
      <c r="F32" s="323"/>
      <c r="G32" s="188"/>
      <c r="H32" s="349"/>
      <c r="I32" s="188"/>
      <c r="J32" s="349"/>
      <c r="K32" s="188"/>
      <c r="L32" s="188"/>
      <c r="M32" s="188"/>
      <c r="N32" s="349"/>
      <c r="O32" s="188">
        <v>73000</v>
      </c>
      <c r="P32" s="356"/>
      <c r="Q32" s="188">
        <f aca="true" t="shared" si="3" ref="Q32:Q43">O32+P32</f>
        <v>73000</v>
      </c>
      <c r="R32" s="356"/>
      <c r="S32" s="188">
        <f aca="true" t="shared" si="4" ref="S32:S43">Q32+R32</f>
        <v>73000</v>
      </c>
      <c r="T32" s="356"/>
      <c r="U32" s="188">
        <f aca="true" t="shared" si="5" ref="U32:U43">S32+T32</f>
        <v>73000</v>
      </c>
      <c r="V32" s="356"/>
      <c r="W32" s="188">
        <f aca="true" t="shared" si="6" ref="W32:W43">U32+V32</f>
        <v>73000</v>
      </c>
      <c r="X32" s="350"/>
      <c r="Y32" s="356">
        <f t="shared" si="2"/>
        <v>73000</v>
      </c>
      <c r="Z32" s="350"/>
      <c r="AA32" s="188">
        <v>101000</v>
      </c>
      <c r="AE32" s="350"/>
      <c r="AF32" s="188">
        <f t="shared" si="1"/>
        <v>101000</v>
      </c>
    </row>
    <row r="33" spans="1:32" ht="15">
      <c r="A33" s="376"/>
      <c r="B33" s="376"/>
      <c r="C33" s="376">
        <v>4040</v>
      </c>
      <c r="D33" s="350" t="s">
        <v>475</v>
      </c>
      <c r="E33" s="276">
        <v>3000</v>
      </c>
      <c r="F33" s="323">
        <v>1000</v>
      </c>
      <c r="G33" s="188">
        <f t="shared" si="0"/>
        <v>4000</v>
      </c>
      <c r="H33" s="349"/>
      <c r="I33" s="188">
        <f>G33+H33</f>
        <v>4000</v>
      </c>
      <c r="J33" s="349"/>
      <c r="K33" s="188">
        <f>I33+J33</f>
        <v>4000</v>
      </c>
      <c r="L33" s="188"/>
      <c r="M33" s="188">
        <f>K33+L33</f>
        <v>4000</v>
      </c>
      <c r="N33" s="349"/>
      <c r="O33" s="188">
        <v>10000</v>
      </c>
      <c r="P33" s="356"/>
      <c r="Q33" s="188">
        <f t="shared" si="3"/>
        <v>10000</v>
      </c>
      <c r="R33" s="356"/>
      <c r="S33" s="188">
        <f t="shared" si="4"/>
        <v>10000</v>
      </c>
      <c r="T33" s="356"/>
      <c r="U33" s="188">
        <f t="shared" si="5"/>
        <v>10000</v>
      </c>
      <c r="V33" s="356"/>
      <c r="W33" s="188">
        <f t="shared" si="6"/>
        <v>10000</v>
      </c>
      <c r="X33" s="350">
        <v>-67</v>
      </c>
      <c r="Y33" s="356">
        <f t="shared" si="2"/>
        <v>9933</v>
      </c>
      <c r="Z33" s="350"/>
      <c r="AA33" s="188">
        <v>9800</v>
      </c>
      <c r="AE33" s="350"/>
      <c r="AF33" s="188">
        <f t="shared" si="1"/>
        <v>9800</v>
      </c>
    </row>
    <row r="34" spans="1:32" ht="15">
      <c r="A34" s="376"/>
      <c r="B34" s="376"/>
      <c r="C34" s="376">
        <v>4110</v>
      </c>
      <c r="D34" s="350" t="s">
        <v>476</v>
      </c>
      <c r="E34" s="276">
        <v>10900</v>
      </c>
      <c r="F34" s="349"/>
      <c r="G34" s="188">
        <f t="shared" si="0"/>
        <v>10900</v>
      </c>
      <c r="H34" s="349"/>
      <c r="I34" s="188">
        <f>G34+H34</f>
        <v>10900</v>
      </c>
      <c r="J34" s="349"/>
      <c r="K34" s="188">
        <f>I34+J34</f>
        <v>10900</v>
      </c>
      <c r="L34" s="188"/>
      <c r="M34" s="188">
        <f>K34+L34</f>
        <v>10900</v>
      </c>
      <c r="N34" s="349"/>
      <c r="O34" s="188">
        <v>24100</v>
      </c>
      <c r="P34" s="356"/>
      <c r="Q34" s="188">
        <f t="shared" si="3"/>
        <v>24100</v>
      </c>
      <c r="R34" s="356"/>
      <c r="S34" s="188">
        <f t="shared" si="4"/>
        <v>24100</v>
      </c>
      <c r="T34" s="356"/>
      <c r="U34" s="188">
        <f t="shared" si="5"/>
        <v>24100</v>
      </c>
      <c r="V34" s="356"/>
      <c r="W34" s="188">
        <f t="shared" si="6"/>
        <v>24100</v>
      </c>
      <c r="X34" s="350"/>
      <c r="Y34" s="356">
        <f t="shared" si="2"/>
        <v>24100</v>
      </c>
      <c r="Z34" s="350"/>
      <c r="AA34" s="188">
        <v>29700</v>
      </c>
      <c r="AE34" s="350"/>
      <c r="AF34" s="188">
        <f t="shared" si="1"/>
        <v>29700</v>
      </c>
    </row>
    <row r="35" spans="1:32" ht="15">
      <c r="A35" s="376"/>
      <c r="B35" s="376"/>
      <c r="C35" s="376">
        <v>4120</v>
      </c>
      <c r="D35" s="350" t="s">
        <v>477</v>
      </c>
      <c r="E35" s="276">
        <v>1500</v>
      </c>
      <c r="F35" s="349"/>
      <c r="G35" s="188">
        <f t="shared" si="0"/>
        <v>1500</v>
      </c>
      <c r="H35" s="349"/>
      <c r="I35" s="188">
        <f>G35+H35</f>
        <v>1500</v>
      </c>
      <c r="J35" s="349"/>
      <c r="K35" s="188">
        <f>I35+J35</f>
        <v>1500</v>
      </c>
      <c r="L35" s="188"/>
      <c r="M35" s="188">
        <f>K35+L35</f>
        <v>1500</v>
      </c>
      <c r="N35" s="349"/>
      <c r="O35" s="188">
        <v>3200</v>
      </c>
      <c r="P35" s="356"/>
      <c r="Q35" s="188">
        <f t="shared" si="3"/>
        <v>3200</v>
      </c>
      <c r="R35" s="356"/>
      <c r="S35" s="188">
        <f t="shared" si="4"/>
        <v>3200</v>
      </c>
      <c r="T35" s="356"/>
      <c r="U35" s="188">
        <f t="shared" si="5"/>
        <v>3200</v>
      </c>
      <c r="V35" s="356"/>
      <c r="W35" s="188">
        <f t="shared" si="6"/>
        <v>3200</v>
      </c>
      <c r="X35" s="350"/>
      <c r="Y35" s="356">
        <f t="shared" si="2"/>
        <v>3200</v>
      </c>
      <c r="Z35" s="350"/>
      <c r="AA35" s="188">
        <v>4000</v>
      </c>
      <c r="AE35" s="350"/>
      <c r="AF35" s="188">
        <f t="shared" si="1"/>
        <v>4000</v>
      </c>
    </row>
    <row r="36" spans="1:32" ht="15">
      <c r="A36" s="376"/>
      <c r="B36" s="376"/>
      <c r="C36" s="376">
        <v>4210</v>
      </c>
      <c r="D36" s="350" t="s">
        <v>478</v>
      </c>
      <c r="E36" s="276">
        <v>3000</v>
      </c>
      <c r="F36" s="349"/>
      <c r="G36" s="188">
        <f t="shared" si="0"/>
        <v>3000</v>
      </c>
      <c r="H36" s="349"/>
      <c r="I36" s="188">
        <f>G36+H36</f>
        <v>3000</v>
      </c>
      <c r="J36" s="349"/>
      <c r="K36" s="188">
        <f>I36+J36</f>
        <v>3000</v>
      </c>
      <c r="L36" s="188"/>
      <c r="M36" s="188">
        <f>K36+L36</f>
        <v>3000</v>
      </c>
      <c r="N36" s="349"/>
      <c r="O36" s="188">
        <v>5500</v>
      </c>
      <c r="P36" s="356"/>
      <c r="Q36" s="188">
        <f t="shared" si="3"/>
        <v>5500</v>
      </c>
      <c r="R36" s="356"/>
      <c r="S36" s="188">
        <f t="shared" si="4"/>
        <v>5500</v>
      </c>
      <c r="T36" s="356">
        <v>-100</v>
      </c>
      <c r="U36" s="188">
        <f t="shared" si="5"/>
        <v>5400</v>
      </c>
      <c r="V36" s="356"/>
      <c r="W36" s="188">
        <f t="shared" si="6"/>
        <v>5400</v>
      </c>
      <c r="X36" s="188">
        <v>-1633</v>
      </c>
      <c r="Y36" s="356">
        <f t="shared" si="2"/>
        <v>3767</v>
      </c>
      <c r="Z36" s="350">
        <v>500</v>
      </c>
      <c r="AA36" s="188">
        <v>3000</v>
      </c>
      <c r="AE36" s="350"/>
      <c r="AF36" s="188">
        <f t="shared" si="1"/>
        <v>3000</v>
      </c>
    </row>
    <row r="37" spans="1:32" ht="15">
      <c r="A37" s="376"/>
      <c r="B37" s="376"/>
      <c r="C37" s="376">
        <v>4260</v>
      </c>
      <c r="D37" s="350" t="s">
        <v>479</v>
      </c>
      <c r="E37" s="276"/>
      <c r="F37" s="349"/>
      <c r="G37" s="188"/>
      <c r="H37" s="349"/>
      <c r="I37" s="188"/>
      <c r="J37" s="349"/>
      <c r="K37" s="188"/>
      <c r="L37" s="188"/>
      <c r="M37" s="188"/>
      <c r="N37" s="349"/>
      <c r="O37" s="188">
        <v>3400</v>
      </c>
      <c r="P37" s="356"/>
      <c r="Q37" s="188">
        <f t="shared" si="3"/>
        <v>3400</v>
      </c>
      <c r="R37" s="356"/>
      <c r="S37" s="188">
        <f t="shared" si="4"/>
        <v>3400</v>
      </c>
      <c r="T37" s="356"/>
      <c r="U37" s="188">
        <f t="shared" si="5"/>
        <v>3400</v>
      </c>
      <c r="V37" s="356"/>
      <c r="W37" s="188">
        <f t="shared" si="6"/>
        <v>3400</v>
      </c>
      <c r="X37" s="188"/>
      <c r="Y37" s="356">
        <f t="shared" si="2"/>
        <v>3400</v>
      </c>
      <c r="Z37" s="350">
        <v>300</v>
      </c>
      <c r="AA37" s="188">
        <v>3400</v>
      </c>
      <c r="AE37" s="350"/>
      <c r="AF37" s="188">
        <f t="shared" si="1"/>
        <v>3400</v>
      </c>
    </row>
    <row r="38" spans="1:32" ht="15">
      <c r="A38" s="376"/>
      <c r="B38" s="376"/>
      <c r="C38" s="376">
        <v>4280</v>
      </c>
      <c r="D38" s="350" t="s">
        <v>47</v>
      </c>
      <c r="E38" s="276"/>
      <c r="F38" s="349"/>
      <c r="G38" s="188"/>
      <c r="H38" s="349"/>
      <c r="I38" s="188"/>
      <c r="J38" s="349"/>
      <c r="K38" s="188"/>
      <c r="L38" s="188"/>
      <c r="M38" s="188"/>
      <c r="N38" s="349"/>
      <c r="O38" s="188"/>
      <c r="P38" s="356"/>
      <c r="Q38" s="188"/>
      <c r="R38" s="356"/>
      <c r="S38" s="188"/>
      <c r="T38" s="356">
        <v>100</v>
      </c>
      <c r="U38" s="188">
        <f t="shared" si="5"/>
        <v>100</v>
      </c>
      <c r="V38" s="356"/>
      <c r="W38" s="188">
        <f t="shared" si="6"/>
        <v>100</v>
      </c>
      <c r="X38" s="188"/>
      <c r="Y38" s="356">
        <f t="shared" si="2"/>
        <v>100</v>
      </c>
      <c r="Z38" s="350"/>
      <c r="AA38" s="188">
        <v>100</v>
      </c>
      <c r="AE38" s="350"/>
      <c r="AF38" s="188">
        <f t="shared" si="1"/>
        <v>100</v>
      </c>
    </row>
    <row r="39" spans="1:32" ht="15">
      <c r="A39" s="376"/>
      <c r="B39" s="376"/>
      <c r="C39" s="376">
        <v>4300</v>
      </c>
      <c r="D39" s="350" t="s">
        <v>471</v>
      </c>
      <c r="E39" s="276">
        <v>5100</v>
      </c>
      <c r="F39" s="349"/>
      <c r="G39" s="188">
        <f t="shared" si="0"/>
        <v>5100</v>
      </c>
      <c r="H39" s="349"/>
      <c r="I39" s="188">
        <f>G39+H39</f>
        <v>5100</v>
      </c>
      <c r="J39" s="349"/>
      <c r="K39" s="188">
        <f>I39+J39</f>
        <v>5100</v>
      </c>
      <c r="L39" s="188"/>
      <c r="M39" s="188">
        <f>K39+L39</f>
        <v>5100</v>
      </c>
      <c r="N39" s="349"/>
      <c r="O39" s="188">
        <v>7800</v>
      </c>
      <c r="P39" s="356">
        <v>-3000</v>
      </c>
      <c r="Q39" s="188">
        <f t="shared" si="3"/>
        <v>4800</v>
      </c>
      <c r="R39" s="356"/>
      <c r="S39" s="188">
        <f t="shared" si="4"/>
        <v>4800</v>
      </c>
      <c r="T39" s="356"/>
      <c r="U39" s="188">
        <f t="shared" si="5"/>
        <v>4800</v>
      </c>
      <c r="V39" s="356"/>
      <c r="W39" s="188">
        <f t="shared" si="6"/>
        <v>4800</v>
      </c>
      <c r="X39" s="188">
        <v>500</v>
      </c>
      <c r="Y39" s="356">
        <v>5300</v>
      </c>
      <c r="Z39" s="188">
        <v>-1500</v>
      </c>
      <c r="AA39" s="188">
        <v>6000</v>
      </c>
      <c r="AE39" s="350"/>
      <c r="AF39" s="188">
        <f t="shared" si="1"/>
        <v>6000</v>
      </c>
    </row>
    <row r="40" spans="1:32" ht="15">
      <c r="A40" s="376"/>
      <c r="B40" s="376"/>
      <c r="C40" s="376">
        <v>4350</v>
      </c>
      <c r="D40" s="350" t="s">
        <v>480</v>
      </c>
      <c r="E40" s="276"/>
      <c r="F40" s="349"/>
      <c r="G40" s="188"/>
      <c r="H40" s="349"/>
      <c r="I40" s="188"/>
      <c r="J40" s="349"/>
      <c r="K40" s="188"/>
      <c r="L40" s="188"/>
      <c r="M40" s="188"/>
      <c r="N40" s="349"/>
      <c r="O40" s="188"/>
      <c r="P40" s="356">
        <v>1000</v>
      </c>
      <c r="Q40" s="188">
        <f t="shared" si="3"/>
        <v>1000</v>
      </c>
      <c r="R40" s="356"/>
      <c r="S40" s="188">
        <f t="shared" si="4"/>
        <v>1000</v>
      </c>
      <c r="T40" s="356"/>
      <c r="U40" s="188">
        <f t="shared" si="5"/>
        <v>1000</v>
      </c>
      <c r="V40" s="356"/>
      <c r="W40" s="188">
        <f t="shared" si="6"/>
        <v>1000</v>
      </c>
      <c r="X40" s="188"/>
      <c r="Y40" s="356">
        <f t="shared" si="2"/>
        <v>1000</v>
      </c>
      <c r="Z40" s="350"/>
      <c r="AA40" s="188">
        <v>900</v>
      </c>
      <c r="AE40" s="350"/>
      <c r="AF40" s="188">
        <f t="shared" si="1"/>
        <v>900</v>
      </c>
    </row>
    <row r="41" spans="1:32" ht="15">
      <c r="A41" s="376"/>
      <c r="B41" s="376"/>
      <c r="C41" s="376">
        <v>4410</v>
      </c>
      <c r="D41" s="350" t="s">
        <v>481</v>
      </c>
      <c r="E41" s="276">
        <v>3500</v>
      </c>
      <c r="F41" s="349"/>
      <c r="G41" s="188">
        <f t="shared" si="0"/>
        <v>3500</v>
      </c>
      <c r="H41" s="349"/>
      <c r="I41" s="188">
        <f>G41+H41</f>
        <v>3500</v>
      </c>
      <c r="J41" s="349"/>
      <c r="K41" s="188">
        <f>I41+J41</f>
        <v>3500</v>
      </c>
      <c r="L41" s="188"/>
      <c r="M41" s="188">
        <f>K41+L41</f>
        <v>3500</v>
      </c>
      <c r="N41" s="349"/>
      <c r="O41" s="188">
        <v>4500</v>
      </c>
      <c r="P41" s="356"/>
      <c r="Q41" s="188">
        <f t="shared" si="3"/>
        <v>4500</v>
      </c>
      <c r="R41" s="356"/>
      <c r="S41" s="188">
        <f t="shared" si="4"/>
        <v>4500</v>
      </c>
      <c r="T41" s="356"/>
      <c r="U41" s="188">
        <f t="shared" si="5"/>
        <v>4500</v>
      </c>
      <c r="V41" s="356"/>
      <c r="W41" s="188">
        <f t="shared" si="6"/>
        <v>4500</v>
      </c>
      <c r="X41" s="188">
        <v>1200</v>
      </c>
      <c r="Y41" s="356">
        <f t="shared" si="2"/>
        <v>5700</v>
      </c>
      <c r="Z41" s="350">
        <v>700</v>
      </c>
      <c r="AA41" s="188">
        <v>7000</v>
      </c>
      <c r="AE41" s="350"/>
      <c r="AF41" s="188">
        <f t="shared" si="1"/>
        <v>7000</v>
      </c>
    </row>
    <row r="42" spans="1:32" ht="15">
      <c r="A42" s="376"/>
      <c r="B42" s="376"/>
      <c r="C42" s="376">
        <v>4440</v>
      </c>
      <c r="D42" s="350" t="s">
        <v>482</v>
      </c>
      <c r="E42" s="276"/>
      <c r="F42" s="349"/>
      <c r="G42" s="188"/>
      <c r="H42" s="349"/>
      <c r="I42" s="188"/>
      <c r="J42" s="349"/>
      <c r="K42" s="188"/>
      <c r="L42" s="188"/>
      <c r="M42" s="188"/>
      <c r="N42" s="349"/>
      <c r="O42" s="188">
        <v>3000</v>
      </c>
      <c r="P42" s="356"/>
      <c r="Q42" s="188">
        <f t="shared" si="3"/>
        <v>3000</v>
      </c>
      <c r="R42" s="356"/>
      <c r="S42" s="188">
        <f t="shared" si="4"/>
        <v>3000</v>
      </c>
      <c r="T42" s="356"/>
      <c r="U42" s="188">
        <f t="shared" si="5"/>
        <v>3000</v>
      </c>
      <c r="V42" s="356"/>
      <c r="W42" s="188">
        <f t="shared" si="6"/>
        <v>3000</v>
      </c>
      <c r="X42" s="350"/>
      <c r="Y42" s="356">
        <f t="shared" si="2"/>
        <v>3000</v>
      </c>
      <c r="Z42" s="350"/>
      <c r="AA42" s="188">
        <v>4600</v>
      </c>
      <c r="AE42" s="350"/>
      <c r="AF42" s="188">
        <f t="shared" si="1"/>
        <v>4600</v>
      </c>
    </row>
    <row r="43" spans="1:32" ht="15">
      <c r="A43" s="377"/>
      <c r="B43" s="377"/>
      <c r="C43" s="377">
        <v>6060</v>
      </c>
      <c r="D43" s="378" t="s">
        <v>55</v>
      </c>
      <c r="E43" s="276"/>
      <c r="F43" s="349"/>
      <c r="G43" s="356"/>
      <c r="H43" s="349"/>
      <c r="I43" s="188"/>
      <c r="J43" s="349"/>
      <c r="K43" s="188"/>
      <c r="L43" s="188"/>
      <c r="M43" s="356"/>
      <c r="N43" s="349"/>
      <c r="O43" s="228">
        <v>7000</v>
      </c>
      <c r="P43" s="388"/>
      <c r="Q43" s="228">
        <f t="shared" si="3"/>
        <v>7000</v>
      </c>
      <c r="R43" s="388"/>
      <c r="S43" s="228">
        <f t="shared" si="4"/>
        <v>7000</v>
      </c>
      <c r="T43" s="388"/>
      <c r="U43" s="228">
        <f t="shared" si="5"/>
        <v>7000</v>
      </c>
      <c r="V43" s="388"/>
      <c r="W43" s="228">
        <f t="shared" si="6"/>
        <v>7000</v>
      </c>
      <c r="X43" s="350"/>
      <c r="Y43" s="356">
        <f t="shared" si="2"/>
        <v>7000</v>
      </c>
      <c r="Z43" s="350"/>
      <c r="AA43" s="188">
        <v>7000</v>
      </c>
      <c r="AE43" s="350"/>
      <c r="AF43" s="188">
        <f t="shared" si="1"/>
        <v>7000</v>
      </c>
    </row>
    <row r="44" spans="1:32" ht="15.75">
      <c r="A44" s="854"/>
      <c r="B44" s="342"/>
      <c r="C44" s="342"/>
      <c r="D44" s="575"/>
      <c r="E44" s="281">
        <f>SUM(E31:E42)</f>
        <v>85000</v>
      </c>
      <c r="F44" s="360">
        <v>0</v>
      </c>
      <c r="G44" s="361">
        <f t="shared" si="0"/>
        <v>85000</v>
      </c>
      <c r="H44" s="360"/>
      <c r="I44" s="281">
        <f>SUM(I31:I42)</f>
        <v>85000</v>
      </c>
      <c r="J44" s="361"/>
      <c r="K44" s="281">
        <f>SUM(K31:K42)</f>
        <v>85000</v>
      </c>
      <c r="L44" s="281">
        <f>SUM(L31:L42)</f>
        <v>0</v>
      </c>
      <c r="M44" s="361">
        <f>SUM(M31:M42)</f>
        <v>85000</v>
      </c>
      <c r="N44" s="360"/>
      <c r="O44" s="281">
        <f>SUM(O31:O43)</f>
        <v>191000</v>
      </c>
      <c r="P44" s="281">
        <f>SUM(P31:P43)</f>
        <v>-2000</v>
      </c>
      <c r="Q44" s="285">
        <f>SUM(Q31:Q43)</f>
        <v>189000</v>
      </c>
      <c r="R44" s="281"/>
      <c r="S44" s="285">
        <f>SUM(S31:S43)</f>
        <v>189000</v>
      </c>
      <c r="T44" s="285">
        <f>SUM(T31:T43)</f>
        <v>0</v>
      </c>
      <c r="U44" s="285">
        <f>SUM(U31:U43)</f>
        <v>189000</v>
      </c>
      <c r="V44" s="285"/>
      <c r="W44" s="285">
        <f>SUM(W31:W43)</f>
        <v>189000</v>
      </c>
      <c r="X44" s="281">
        <f>SUM(X31:X43)</f>
        <v>0</v>
      </c>
      <c r="Y44" s="361">
        <f>SUM(Y31:Y43)</f>
        <v>189000</v>
      </c>
      <c r="Z44" s="362">
        <f>SUM(Z31:Z43)</f>
        <v>0</v>
      </c>
      <c r="AA44" s="199">
        <f>SUM(AA31:AA43)</f>
        <v>226000</v>
      </c>
      <c r="AE44" s="363"/>
      <c r="AF44" s="199">
        <f t="shared" si="1"/>
        <v>226000</v>
      </c>
    </row>
    <row r="45" spans="1:32" ht="15.75">
      <c r="A45" s="856" t="s">
        <v>78</v>
      </c>
      <c r="B45" s="342"/>
      <c r="C45" s="342"/>
      <c r="D45" s="575"/>
      <c r="E45" s="281">
        <v>235000</v>
      </c>
      <c r="F45" s="360">
        <v>0</v>
      </c>
      <c r="G45" s="361">
        <f t="shared" si="0"/>
        <v>235000</v>
      </c>
      <c r="H45" s="360"/>
      <c r="I45" s="281">
        <f>I24+I28+I44</f>
        <v>235000</v>
      </c>
      <c r="J45" s="361"/>
      <c r="K45" s="281">
        <f>K24+K28+K44</f>
        <v>235000</v>
      </c>
      <c r="L45" s="281">
        <f>L24+L28+L44</f>
        <v>0</v>
      </c>
      <c r="M45" s="361">
        <f>M24+M28+M44</f>
        <v>235000</v>
      </c>
      <c r="N45" s="391"/>
      <c r="O45" s="281">
        <f>O44+O30+O26</f>
        <v>276000</v>
      </c>
      <c r="P45" s="281">
        <f>P44+P30+P26</f>
        <v>-12000</v>
      </c>
      <c r="Q45" s="371">
        <f>Q44+Q30+Q26</f>
        <v>264000</v>
      </c>
      <c r="R45" s="281"/>
      <c r="S45" s="371">
        <f aca="true" t="shared" si="7" ref="S45:Y45">S44+S30+S26</f>
        <v>264000</v>
      </c>
      <c r="T45" s="371">
        <f t="shared" si="7"/>
        <v>0</v>
      </c>
      <c r="U45" s="371">
        <f t="shared" si="7"/>
        <v>264000</v>
      </c>
      <c r="V45" s="371">
        <f t="shared" si="7"/>
        <v>0</v>
      </c>
      <c r="W45" s="371">
        <f t="shared" si="7"/>
        <v>264000</v>
      </c>
      <c r="X45" s="281">
        <f t="shared" si="7"/>
        <v>0</v>
      </c>
      <c r="Y45" s="361">
        <f t="shared" si="7"/>
        <v>264000</v>
      </c>
      <c r="Z45" s="362">
        <v>0</v>
      </c>
      <c r="AA45" s="199">
        <f>AA44+AA30+AA26</f>
        <v>299000</v>
      </c>
      <c r="AE45" s="363"/>
      <c r="AF45" s="199">
        <f t="shared" si="1"/>
        <v>299000</v>
      </c>
    </row>
    <row r="46" spans="1:32" ht="15">
      <c r="A46" s="385">
        <v>750</v>
      </c>
      <c r="B46" s="380">
        <v>75011</v>
      </c>
      <c r="C46" s="380">
        <v>4010</v>
      </c>
      <c r="D46" s="382" t="s">
        <v>473</v>
      </c>
      <c r="E46" s="236">
        <v>105616</v>
      </c>
      <c r="F46" s="323"/>
      <c r="G46" s="236">
        <f t="shared" si="0"/>
        <v>105616</v>
      </c>
      <c r="H46" s="349"/>
      <c r="I46" s="236">
        <f>G46+H46</f>
        <v>105616</v>
      </c>
      <c r="J46" s="323">
        <v>-6992</v>
      </c>
      <c r="K46" s="236">
        <f>I46+J46</f>
        <v>98624</v>
      </c>
      <c r="L46" s="236"/>
      <c r="M46" s="236">
        <f>K46+L46</f>
        <v>98624</v>
      </c>
      <c r="N46" s="349"/>
      <c r="O46" s="236">
        <v>104955</v>
      </c>
      <c r="P46" s="384"/>
      <c r="Q46" s="236">
        <f>O46+P46</f>
        <v>104955</v>
      </c>
      <c r="R46" s="384"/>
      <c r="S46" s="236">
        <f>Q46+R46</f>
        <v>104955</v>
      </c>
      <c r="T46" s="384"/>
      <c r="U46" s="236">
        <f>S46+T46</f>
        <v>104955</v>
      </c>
      <c r="V46" s="384"/>
      <c r="W46" s="236">
        <f>U46+V46</f>
        <v>104955</v>
      </c>
      <c r="X46" s="188"/>
      <c r="Y46" s="356">
        <f t="shared" si="2"/>
        <v>104955</v>
      </c>
      <c r="Z46" s="350"/>
      <c r="AA46" s="188">
        <v>106519</v>
      </c>
      <c r="AE46" s="350"/>
      <c r="AF46" s="188">
        <f t="shared" si="1"/>
        <v>106519</v>
      </c>
    </row>
    <row r="47" spans="1:32" ht="15">
      <c r="A47" s="385"/>
      <c r="B47" s="376"/>
      <c r="C47" s="376">
        <v>4110</v>
      </c>
      <c r="D47" s="350" t="s">
        <v>476</v>
      </c>
      <c r="E47" s="188">
        <v>18700</v>
      </c>
      <c r="F47" s="323"/>
      <c r="G47" s="188">
        <f t="shared" si="0"/>
        <v>18700</v>
      </c>
      <c r="H47" s="349"/>
      <c r="I47" s="188">
        <f>G47+H47</f>
        <v>18700</v>
      </c>
      <c r="J47" s="349"/>
      <c r="K47" s="188">
        <f>I47+J47</f>
        <v>18700</v>
      </c>
      <c r="L47" s="188"/>
      <c r="M47" s="188">
        <f>K47+L47</f>
        <v>18700</v>
      </c>
      <c r="N47" s="349"/>
      <c r="O47" s="188">
        <v>18070</v>
      </c>
      <c r="P47" s="356"/>
      <c r="Q47" s="188">
        <f>O47+P47</f>
        <v>18070</v>
      </c>
      <c r="R47" s="356"/>
      <c r="S47" s="188">
        <f>Q47+R47</f>
        <v>18070</v>
      </c>
      <c r="T47" s="356"/>
      <c r="U47" s="188">
        <f>S47+T47</f>
        <v>18070</v>
      </c>
      <c r="V47" s="356"/>
      <c r="W47" s="188">
        <f>U47+V47</f>
        <v>18070</v>
      </c>
      <c r="X47" s="188"/>
      <c r="Y47" s="356">
        <f t="shared" si="2"/>
        <v>18070</v>
      </c>
      <c r="Z47" s="350"/>
      <c r="AA47" s="188">
        <v>18350</v>
      </c>
      <c r="AE47" s="350"/>
      <c r="AF47" s="188">
        <f t="shared" si="1"/>
        <v>18350</v>
      </c>
    </row>
    <row r="48" spans="1:32" ht="15">
      <c r="A48" s="385"/>
      <c r="B48" s="376"/>
      <c r="C48" s="376">
        <v>4120</v>
      </c>
      <c r="D48" s="350" t="s">
        <v>477</v>
      </c>
      <c r="E48" s="188">
        <v>2500</v>
      </c>
      <c r="F48" s="323"/>
      <c r="G48" s="188">
        <f t="shared" si="0"/>
        <v>2500</v>
      </c>
      <c r="H48" s="349"/>
      <c r="I48" s="188">
        <f>G48+H48</f>
        <v>2500</v>
      </c>
      <c r="J48" s="349"/>
      <c r="K48" s="188">
        <f>I48+J48</f>
        <v>2500</v>
      </c>
      <c r="L48" s="188"/>
      <c r="M48" s="188">
        <f>K48+L48</f>
        <v>2500</v>
      </c>
      <c r="N48" s="349"/>
      <c r="O48" s="188">
        <v>2570</v>
      </c>
      <c r="P48" s="356"/>
      <c r="Q48" s="228">
        <f>O48+P48</f>
        <v>2570</v>
      </c>
      <c r="R48" s="356"/>
      <c r="S48" s="228">
        <f>Q48+R48</f>
        <v>2570</v>
      </c>
      <c r="T48" s="356"/>
      <c r="U48" s="228">
        <f>S48+T48</f>
        <v>2570</v>
      </c>
      <c r="V48" s="356"/>
      <c r="W48" s="228">
        <f>U48+V48</f>
        <v>2570</v>
      </c>
      <c r="X48" s="188"/>
      <c r="Y48" s="356">
        <f t="shared" si="2"/>
        <v>2570</v>
      </c>
      <c r="Z48" s="350"/>
      <c r="AA48" s="188">
        <v>2610</v>
      </c>
      <c r="AE48" s="350"/>
      <c r="AF48" s="188">
        <f t="shared" si="1"/>
        <v>2610</v>
      </c>
    </row>
    <row r="49" spans="1:32" ht="15.75">
      <c r="A49" s="862"/>
      <c r="B49" s="342"/>
      <c r="C49" s="342"/>
      <c r="D49" s="575"/>
      <c r="E49" s="361">
        <f>SUM(E46:E48)</f>
        <v>126816</v>
      </c>
      <c r="F49" s="360"/>
      <c r="G49" s="361">
        <f t="shared" si="0"/>
        <v>126816</v>
      </c>
      <c r="H49" s="360"/>
      <c r="I49" s="281">
        <f>SUM(I46:I48)</f>
        <v>126816</v>
      </c>
      <c r="J49" s="281">
        <f>SUM(J46:J48)</f>
        <v>-6992</v>
      </c>
      <c r="K49" s="281">
        <f>SUM(K46:K48)</f>
        <v>119824</v>
      </c>
      <c r="L49" s="281">
        <f>SUM(L46:L48)</f>
        <v>0</v>
      </c>
      <c r="M49" s="281">
        <f>SUM(M46:M48)</f>
        <v>119824</v>
      </c>
      <c r="N49" s="360"/>
      <c r="O49" s="281">
        <f>SUM(O46:O48)</f>
        <v>125595</v>
      </c>
      <c r="P49" s="281"/>
      <c r="Q49" s="233">
        <f>SUM(Q46:Q48)</f>
        <v>125595</v>
      </c>
      <c r="R49" s="281"/>
      <c r="S49" s="233">
        <f>SUM(S46:S48)</f>
        <v>125595</v>
      </c>
      <c r="T49" s="281"/>
      <c r="U49" s="233">
        <f>SUM(U46:U48)</f>
        <v>125595</v>
      </c>
      <c r="V49" s="281"/>
      <c r="W49" s="233">
        <f>SUM(W46:W48)</f>
        <v>125595</v>
      </c>
      <c r="X49" s="281"/>
      <c r="Y49" s="361">
        <f>SUM(Y46:Y48)</f>
        <v>125595</v>
      </c>
      <c r="Z49" s="362"/>
      <c r="AA49" s="199">
        <f>SUM(AA46:AA48)</f>
        <v>127479</v>
      </c>
      <c r="AE49" s="363"/>
      <c r="AF49" s="199">
        <f t="shared" si="1"/>
        <v>127479</v>
      </c>
    </row>
    <row r="50" spans="1:32" ht="15">
      <c r="A50" s="381">
        <v>750</v>
      </c>
      <c r="B50" s="380">
        <v>75045</v>
      </c>
      <c r="C50" s="380">
        <v>4110</v>
      </c>
      <c r="D50" s="392" t="s">
        <v>476</v>
      </c>
      <c r="E50" s="323"/>
      <c r="F50" s="349"/>
      <c r="G50" s="356"/>
      <c r="H50" s="349"/>
      <c r="I50" s="188"/>
      <c r="J50" s="323"/>
      <c r="K50" s="188"/>
      <c r="L50" s="188"/>
      <c r="M50" s="188"/>
      <c r="N50" s="349"/>
      <c r="O50" s="236">
        <v>1150</v>
      </c>
      <c r="P50" s="384"/>
      <c r="Q50" s="236">
        <f aca="true" t="shared" si="8" ref="Q50:Q55">O50+P50</f>
        <v>1150</v>
      </c>
      <c r="R50" s="384"/>
      <c r="S50" s="236">
        <f aca="true" t="shared" si="9" ref="S50:S55">Q50+R50</f>
        <v>1150</v>
      </c>
      <c r="T50" s="384">
        <v>-304</v>
      </c>
      <c r="U50" s="236">
        <f aca="true" t="shared" si="10" ref="U50:U55">S50+T50</f>
        <v>846</v>
      </c>
      <c r="V50" s="384"/>
      <c r="W50" s="236">
        <f aca="true" t="shared" si="11" ref="W50:W55">U50+V50</f>
        <v>846</v>
      </c>
      <c r="X50" s="188"/>
      <c r="Y50" s="356">
        <f t="shared" si="2"/>
        <v>846</v>
      </c>
      <c r="Z50" s="350"/>
      <c r="AA50" s="188">
        <v>850</v>
      </c>
      <c r="AE50" s="350"/>
      <c r="AF50" s="188">
        <f t="shared" si="1"/>
        <v>850</v>
      </c>
    </row>
    <row r="51" spans="1:32" ht="15.75">
      <c r="A51" s="393"/>
      <c r="B51" s="394"/>
      <c r="C51" s="376">
        <v>4120</v>
      </c>
      <c r="D51" s="395" t="s">
        <v>477</v>
      </c>
      <c r="E51" s="323"/>
      <c r="F51" s="349"/>
      <c r="G51" s="356"/>
      <c r="H51" s="349"/>
      <c r="I51" s="188"/>
      <c r="J51" s="323"/>
      <c r="K51" s="188"/>
      <c r="L51" s="188"/>
      <c r="M51" s="188"/>
      <c r="N51" s="349"/>
      <c r="O51" s="188">
        <v>150</v>
      </c>
      <c r="P51" s="356"/>
      <c r="Q51" s="188">
        <f t="shared" si="8"/>
        <v>150</v>
      </c>
      <c r="R51" s="356"/>
      <c r="S51" s="188">
        <f t="shared" si="9"/>
        <v>150</v>
      </c>
      <c r="T51" s="356">
        <v>-23</v>
      </c>
      <c r="U51" s="188">
        <f t="shared" si="10"/>
        <v>127</v>
      </c>
      <c r="V51" s="356"/>
      <c r="W51" s="188">
        <f t="shared" si="11"/>
        <v>127</v>
      </c>
      <c r="X51" s="350"/>
      <c r="Y51" s="356">
        <f t="shared" si="2"/>
        <v>127</v>
      </c>
      <c r="Z51" s="350"/>
      <c r="AA51" s="188">
        <v>130</v>
      </c>
      <c r="AE51" s="350"/>
      <c r="AF51" s="188">
        <f t="shared" si="1"/>
        <v>130</v>
      </c>
    </row>
    <row r="52" spans="1:32" ht="15.75">
      <c r="A52" s="393"/>
      <c r="B52" s="394"/>
      <c r="C52" s="376">
        <v>4170</v>
      </c>
      <c r="D52" s="395" t="s">
        <v>43</v>
      </c>
      <c r="E52" s="323"/>
      <c r="F52" s="349"/>
      <c r="G52" s="356"/>
      <c r="H52" s="349"/>
      <c r="I52" s="188"/>
      <c r="J52" s="323"/>
      <c r="K52" s="188"/>
      <c r="L52" s="188"/>
      <c r="M52" s="188"/>
      <c r="N52" s="349"/>
      <c r="O52" s="188"/>
      <c r="P52" s="356">
        <v>9000</v>
      </c>
      <c r="Q52" s="188">
        <f t="shared" si="8"/>
        <v>9000</v>
      </c>
      <c r="R52" s="356"/>
      <c r="S52" s="188">
        <f t="shared" si="9"/>
        <v>9000</v>
      </c>
      <c r="T52" s="356">
        <v>530</v>
      </c>
      <c r="U52" s="188">
        <f t="shared" si="10"/>
        <v>9530</v>
      </c>
      <c r="V52" s="356"/>
      <c r="W52" s="188">
        <f t="shared" si="11"/>
        <v>9530</v>
      </c>
      <c r="X52" s="350">
        <v>-750</v>
      </c>
      <c r="Y52" s="356">
        <f t="shared" si="2"/>
        <v>8780</v>
      </c>
      <c r="Z52" s="350"/>
      <c r="AA52" s="188">
        <v>8800</v>
      </c>
      <c r="AE52" s="350"/>
      <c r="AF52" s="188">
        <f t="shared" si="1"/>
        <v>8800</v>
      </c>
    </row>
    <row r="53" spans="1:32" ht="15">
      <c r="A53" s="385"/>
      <c r="B53" s="376"/>
      <c r="C53" s="376">
        <v>4210</v>
      </c>
      <c r="D53" s="350" t="s">
        <v>478</v>
      </c>
      <c r="E53" s="276"/>
      <c r="F53" s="349"/>
      <c r="G53" s="188"/>
      <c r="H53" s="349"/>
      <c r="I53" s="188"/>
      <c r="J53" s="349"/>
      <c r="K53" s="188"/>
      <c r="L53" s="188"/>
      <c r="M53" s="188"/>
      <c r="N53" s="349"/>
      <c r="O53" s="188">
        <v>1500</v>
      </c>
      <c r="P53" s="356"/>
      <c r="Q53" s="188">
        <f t="shared" si="8"/>
        <v>1500</v>
      </c>
      <c r="R53" s="356"/>
      <c r="S53" s="188">
        <f t="shared" si="9"/>
        <v>1500</v>
      </c>
      <c r="T53" s="356">
        <v>-185</v>
      </c>
      <c r="U53" s="188">
        <f t="shared" si="10"/>
        <v>1315</v>
      </c>
      <c r="V53" s="356"/>
      <c r="W53" s="188">
        <f t="shared" si="11"/>
        <v>1315</v>
      </c>
      <c r="X53" s="350"/>
      <c r="Y53" s="356">
        <f t="shared" si="2"/>
        <v>1315</v>
      </c>
      <c r="Z53" s="350"/>
      <c r="AA53" s="188">
        <v>1300</v>
      </c>
      <c r="AE53" s="350"/>
      <c r="AF53" s="188">
        <f t="shared" si="1"/>
        <v>1300</v>
      </c>
    </row>
    <row r="54" spans="1:32" ht="15">
      <c r="A54" s="385"/>
      <c r="B54" s="376"/>
      <c r="C54" s="376">
        <v>4300</v>
      </c>
      <c r="D54" s="350" t="s">
        <v>471</v>
      </c>
      <c r="E54" s="276">
        <v>12000</v>
      </c>
      <c r="F54" s="349"/>
      <c r="G54" s="188">
        <f t="shared" si="0"/>
        <v>12000</v>
      </c>
      <c r="H54" s="349"/>
      <c r="I54" s="188">
        <f>G54+H54</f>
        <v>12000</v>
      </c>
      <c r="J54" s="349"/>
      <c r="K54" s="188">
        <f>I54+J54</f>
        <v>12000</v>
      </c>
      <c r="L54" s="188"/>
      <c r="M54" s="188">
        <f>K54+L54</f>
        <v>12000</v>
      </c>
      <c r="N54" s="323">
        <v>7218</v>
      </c>
      <c r="O54" s="188">
        <v>12250</v>
      </c>
      <c r="P54" s="356">
        <v>-9000</v>
      </c>
      <c r="Q54" s="188">
        <f t="shared" si="8"/>
        <v>3250</v>
      </c>
      <c r="R54" s="356"/>
      <c r="S54" s="188">
        <f t="shared" si="9"/>
        <v>3250</v>
      </c>
      <c r="T54" s="356">
        <v>221</v>
      </c>
      <c r="U54" s="188">
        <f t="shared" si="10"/>
        <v>3471</v>
      </c>
      <c r="V54" s="356"/>
      <c r="W54" s="188">
        <f t="shared" si="11"/>
        <v>3471</v>
      </c>
      <c r="X54" s="350">
        <v>844</v>
      </c>
      <c r="Y54" s="356">
        <f t="shared" si="2"/>
        <v>4315</v>
      </c>
      <c r="Z54" s="350"/>
      <c r="AA54" s="188">
        <v>4300</v>
      </c>
      <c r="AE54" s="350"/>
      <c r="AF54" s="188">
        <f t="shared" si="1"/>
        <v>4300</v>
      </c>
    </row>
    <row r="55" spans="1:32" ht="15">
      <c r="A55" s="386"/>
      <c r="B55" s="377"/>
      <c r="C55" s="377">
        <v>4410</v>
      </c>
      <c r="D55" s="378" t="s">
        <v>481</v>
      </c>
      <c r="E55" s="396">
        <v>500</v>
      </c>
      <c r="F55" s="349"/>
      <c r="G55" s="188">
        <f t="shared" si="0"/>
        <v>500</v>
      </c>
      <c r="H55" s="349"/>
      <c r="I55" s="188">
        <f>G55+H55</f>
        <v>500</v>
      </c>
      <c r="J55" s="349"/>
      <c r="K55" s="188">
        <f>I55+J55</f>
        <v>500</v>
      </c>
      <c r="L55" s="188"/>
      <c r="M55" s="188">
        <f>K55+L55</f>
        <v>500</v>
      </c>
      <c r="N55" s="349">
        <v>356</v>
      </c>
      <c r="O55" s="228">
        <v>950</v>
      </c>
      <c r="P55" s="388"/>
      <c r="Q55" s="228">
        <f t="shared" si="8"/>
        <v>950</v>
      </c>
      <c r="R55" s="388"/>
      <c r="S55" s="228">
        <f t="shared" si="9"/>
        <v>950</v>
      </c>
      <c r="T55" s="388">
        <v>-239</v>
      </c>
      <c r="U55" s="228">
        <f t="shared" si="10"/>
        <v>711</v>
      </c>
      <c r="V55" s="388"/>
      <c r="W55" s="228">
        <f t="shared" si="11"/>
        <v>711</v>
      </c>
      <c r="X55" s="350">
        <v>-94</v>
      </c>
      <c r="Y55" s="356">
        <f t="shared" si="2"/>
        <v>617</v>
      </c>
      <c r="Z55" s="350"/>
      <c r="AA55" s="188">
        <v>620</v>
      </c>
      <c r="AE55" s="350"/>
      <c r="AF55" s="188">
        <f t="shared" si="1"/>
        <v>620</v>
      </c>
    </row>
    <row r="56" spans="1:32" ht="15.75">
      <c r="A56" s="854"/>
      <c r="B56" s="342"/>
      <c r="C56" s="342"/>
      <c r="D56" s="575"/>
      <c r="E56" s="361">
        <v>22000</v>
      </c>
      <c r="F56" s="360"/>
      <c r="G56" s="361">
        <f t="shared" si="0"/>
        <v>22000</v>
      </c>
      <c r="H56" s="360"/>
      <c r="I56" s="281">
        <f>SUM(I53:I55)</f>
        <v>12500</v>
      </c>
      <c r="J56" s="361">
        <f>SUM(J53:J55)</f>
        <v>0</v>
      </c>
      <c r="K56" s="281">
        <f>SUM(K53:K55)</f>
        <v>12500</v>
      </c>
      <c r="L56" s="281">
        <f>SUM(L53:L55)</f>
        <v>0</v>
      </c>
      <c r="M56" s="281">
        <f>SUM(M53:M55)</f>
        <v>12500</v>
      </c>
      <c r="N56" s="360">
        <v>0</v>
      </c>
      <c r="O56" s="281">
        <f>SUM(O50:O55)</f>
        <v>16000</v>
      </c>
      <c r="P56" s="281">
        <f>SUM(P50:P55)</f>
        <v>0</v>
      </c>
      <c r="Q56" s="285">
        <f>SUM(Q50:Q55)</f>
        <v>16000</v>
      </c>
      <c r="R56" s="281"/>
      <c r="S56" s="285">
        <f>SUM(S50:S55)</f>
        <v>16000</v>
      </c>
      <c r="T56" s="285">
        <f>SUM(T50:T55)</f>
        <v>0</v>
      </c>
      <c r="U56" s="285">
        <f>SUM(U50:U55)</f>
        <v>16000</v>
      </c>
      <c r="V56" s="285"/>
      <c r="W56" s="285">
        <f>SUM(W50:W55)</f>
        <v>16000</v>
      </c>
      <c r="X56" s="281">
        <f>SUM(X50:X55)</f>
        <v>0</v>
      </c>
      <c r="Y56" s="389">
        <f t="shared" si="2"/>
        <v>16000</v>
      </c>
      <c r="Z56" s="382"/>
      <c r="AA56" s="199">
        <f>SUM(AA50:AA55)</f>
        <v>16000</v>
      </c>
      <c r="AE56" s="363"/>
      <c r="AF56" s="199">
        <f t="shared" si="1"/>
        <v>16000</v>
      </c>
    </row>
    <row r="57" spans="1:32" ht="15.75">
      <c r="A57" s="856" t="s">
        <v>97</v>
      </c>
      <c r="B57" s="857"/>
      <c r="C57" s="857"/>
      <c r="D57" s="858"/>
      <c r="E57" s="361">
        <v>148816</v>
      </c>
      <c r="F57" s="360"/>
      <c r="G57" s="361">
        <f t="shared" si="0"/>
        <v>148816</v>
      </c>
      <c r="H57" s="360"/>
      <c r="I57" s="281">
        <f>I56+I49</f>
        <v>139316</v>
      </c>
      <c r="J57" s="361">
        <f>J56+J49</f>
        <v>-6992</v>
      </c>
      <c r="K57" s="281">
        <f>K56+K49</f>
        <v>132324</v>
      </c>
      <c r="L57" s="281">
        <f>L56+L49</f>
        <v>0</v>
      </c>
      <c r="M57" s="281">
        <f>M56+M49</f>
        <v>132324</v>
      </c>
      <c r="N57" s="360">
        <v>0</v>
      </c>
      <c r="O57" s="281">
        <f>O56+O49</f>
        <v>141595</v>
      </c>
      <c r="P57" s="281">
        <f>P56+P49</f>
        <v>0</v>
      </c>
      <c r="Q57" s="281">
        <f>Q56+Q49</f>
        <v>141595</v>
      </c>
      <c r="R57" s="281"/>
      <c r="S57" s="281">
        <f aca="true" t="shared" si="12" ref="S57:Y57">S56+S49</f>
        <v>141595</v>
      </c>
      <c r="T57" s="281">
        <f t="shared" si="12"/>
        <v>0</v>
      </c>
      <c r="U57" s="281">
        <f t="shared" si="12"/>
        <v>141595</v>
      </c>
      <c r="V57" s="281">
        <f t="shared" si="12"/>
        <v>0</v>
      </c>
      <c r="W57" s="281">
        <f t="shared" si="12"/>
        <v>141595</v>
      </c>
      <c r="X57" s="281">
        <f t="shared" si="12"/>
        <v>0</v>
      </c>
      <c r="Y57" s="361">
        <f t="shared" si="12"/>
        <v>141595</v>
      </c>
      <c r="Z57" s="378"/>
      <c r="AA57" s="199">
        <f>AA49+AA56</f>
        <v>143479</v>
      </c>
      <c r="AE57" s="363"/>
      <c r="AF57" s="199">
        <f t="shared" si="1"/>
        <v>143479</v>
      </c>
    </row>
    <row r="58" spans="1:32" ht="15" customHeight="1" hidden="1">
      <c r="A58" s="350"/>
      <c r="B58" s="376"/>
      <c r="C58" s="376">
        <v>3030</v>
      </c>
      <c r="D58" s="350" t="s">
        <v>483</v>
      </c>
      <c r="E58" s="188">
        <v>0</v>
      </c>
      <c r="F58" s="188">
        <v>4320</v>
      </c>
      <c r="G58" s="188">
        <f>E58+F58</f>
        <v>4320</v>
      </c>
      <c r="H58" s="323">
        <v>1393</v>
      </c>
      <c r="I58" s="188">
        <f>G58+H58</f>
        <v>5713</v>
      </c>
      <c r="J58" s="323">
        <v>-5713</v>
      </c>
      <c r="K58" s="188">
        <f>I58+J58</f>
        <v>0</v>
      </c>
      <c r="L58" s="188"/>
      <c r="M58" s="188">
        <f>K58+L58</f>
        <v>0</v>
      </c>
      <c r="N58" s="349"/>
      <c r="O58" s="188"/>
      <c r="P58" s="356"/>
      <c r="Q58" s="188">
        <f>O58+P58</f>
        <v>0</v>
      </c>
      <c r="R58" s="356"/>
      <c r="S58" s="188">
        <f>Q58+R58</f>
        <v>0</v>
      </c>
      <c r="T58" s="356"/>
      <c r="U58" s="188">
        <f>S58+T58</f>
        <v>0</v>
      </c>
      <c r="V58" s="356"/>
      <c r="W58" s="188">
        <f>U58+V58</f>
        <v>0</v>
      </c>
      <c r="X58" s="350"/>
      <c r="Y58" s="356">
        <f t="shared" si="2"/>
        <v>0</v>
      </c>
      <c r="Z58" s="350"/>
      <c r="AA58" s="188">
        <f>Y58+Z58</f>
        <v>0</v>
      </c>
      <c r="AE58" s="350"/>
      <c r="AF58" s="188">
        <f t="shared" si="1"/>
        <v>0</v>
      </c>
    </row>
    <row r="59" spans="1:32" ht="15">
      <c r="A59" s="380">
        <v>754</v>
      </c>
      <c r="B59" s="380">
        <v>75411</v>
      </c>
      <c r="C59" s="380">
        <v>3070</v>
      </c>
      <c r="D59" s="382" t="s">
        <v>484</v>
      </c>
      <c r="E59" s="274"/>
      <c r="F59" s="236"/>
      <c r="G59" s="236"/>
      <c r="H59" s="397"/>
      <c r="I59" s="236"/>
      <c r="J59" s="397"/>
      <c r="K59" s="236"/>
      <c r="L59" s="236"/>
      <c r="M59" s="236"/>
      <c r="N59" s="398"/>
      <c r="O59" s="236"/>
      <c r="P59" s="384">
        <v>165000</v>
      </c>
      <c r="Q59" s="236">
        <f>O59+P59</f>
        <v>165000</v>
      </c>
      <c r="R59" s="384"/>
      <c r="S59" s="236">
        <f>Q59+R59</f>
        <v>165000</v>
      </c>
      <c r="T59" s="384">
        <v>2000</v>
      </c>
      <c r="U59" s="236">
        <f>S59+T59</f>
        <v>167000</v>
      </c>
      <c r="V59" s="384">
        <v>-923</v>
      </c>
      <c r="W59" s="236">
        <f>U59+V59</f>
        <v>166077</v>
      </c>
      <c r="X59" s="236">
        <v>-45000</v>
      </c>
      <c r="Y59" s="384">
        <f t="shared" si="2"/>
        <v>121077</v>
      </c>
      <c r="Z59" s="351"/>
      <c r="AA59" s="236">
        <v>230000</v>
      </c>
      <c r="AE59" s="188">
        <v>-2400</v>
      </c>
      <c r="AF59" s="188">
        <f t="shared" si="1"/>
        <v>227600</v>
      </c>
    </row>
    <row r="60" spans="1:32" ht="15">
      <c r="A60" s="350"/>
      <c r="B60" s="350"/>
      <c r="C60" s="376">
        <v>4050</v>
      </c>
      <c r="D60" s="350" t="s">
        <v>485</v>
      </c>
      <c r="E60" s="276">
        <v>1145000</v>
      </c>
      <c r="F60" s="188">
        <v>11424</v>
      </c>
      <c r="G60" s="188">
        <f t="shared" si="0"/>
        <v>1156424</v>
      </c>
      <c r="H60" s="323">
        <v>-10000</v>
      </c>
      <c r="I60" s="188">
        <f>G60+H60</f>
        <v>1146424</v>
      </c>
      <c r="J60" s="323">
        <v>141120</v>
      </c>
      <c r="K60" s="188">
        <f>I60+J60</f>
        <v>1287544</v>
      </c>
      <c r="L60" s="188">
        <v>-22914</v>
      </c>
      <c r="M60" s="188">
        <f>K60+L60</f>
        <v>1264630</v>
      </c>
      <c r="N60" s="349"/>
      <c r="O60" s="188">
        <v>1420736</v>
      </c>
      <c r="P60" s="356">
        <v>-2216</v>
      </c>
      <c r="Q60" s="188">
        <f aca="true" t="shared" si="13" ref="Q60:Q84">O60+P60</f>
        <v>1418520</v>
      </c>
      <c r="R60" s="356"/>
      <c r="S60" s="188">
        <f aca="true" t="shared" si="14" ref="S60:S84">Q60+R60</f>
        <v>1418520</v>
      </c>
      <c r="T60" s="356">
        <v>19000</v>
      </c>
      <c r="U60" s="188">
        <f aca="true" t="shared" si="15" ref="U60:U84">S60+T60</f>
        <v>1437520</v>
      </c>
      <c r="V60" s="356"/>
      <c r="W60" s="188">
        <f aca="true" t="shared" si="16" ref="W60:W84">U60+V60</f>
        <v>1437520</v>
      </c>
      <c r="X60" s="188"/>
      <c r="Y60" s="356">
        <f t="shared" si="2"/>
        <v>1437520</v>
      </c>
      <c r="Z60" s="351"/>
      <c r="AA60" s="188">
        <v>1712591</v>
      </c>
      <c r="AE60" s="188">
        <v>-10363</v>
      </c>
      <c r="AF60" s="188">
        <f t="shared" si="1"/>
        <v>1702228</v>
      </c>
    </row>
    <row r="61" spans="1:32" ht="15">
      <c r="A61" s="350"/>
      <c r="B61" s="350"/>
      <c r="C61" s="376">
        <v>4060</v>
      </c>
      <c r="D61" s="350" t="s">
        <v>486</v>
      </c>
      <c r="E61" s="276">
        <v>25000</v>
      </c>
      <c r="F61" s="188">
        <v>2665</v>
      </c>
      <c r="G61" s="188">
        <f t="shared" si="0"/>
        <v>27665</v>
      </c>
      <c r="H61" s="323">
        <v>-17550</v>
      </c>
      <c r="I61" s="188">
        <f>G61+H61</f>
        <v>10115</v>
      </c>
      <c r="J61" s="349"/>
      <c r="K61" s="188">
        <f>I61+J61</f>
        <v>10115</v>
      </c>
      <c r="L61" s="188">
        <v>-322</v>
      </c>
      <c r="M61" s="188">
        <f>K61+L61</f>
        <v>9793</v>
      </c>
      <c r="N61" s="349"/>
      <c r="O61" s="188">
        <v>5994</v>
      </c>
      <c r="P61" s="356">
        <v>3304</v>
      </c>
      <c r="Q61" s="188">
        <f t="shared" si="13"/>
        <v>9298</v>
      </c>
      <c r="R61" s="356"/>
      <c r="S61" s="188">
        <f t="shared" si="14"/>
        <v>9298</v>
      </c>
      <c r="T61" s="356">
        <v>11569</v>
      </c>
      <c r="U61" s="188">
        <f t="shared" si="15"/>
        <v>20867</v>
      </c>
      <c r="V61" s="356"/>
      <c r="W61" s="188">
        <f t="shared" si="16"/>
        <v>20867</v>
      </c>
      <c r="X61" s="188">
        <v>2500</v>
      </c>
      <c r="Y61" s="356">
        <f t="shared" si="2"/>
        <v>23367</v>
      </c>
      <c r="Z61" s="351"/>
      <c r="AA61" s="188">
        <v>2500</v>
      </c>
      <c r="AE61" s="188"/>
      <c r="AF61" s="188">
        <f t="shared" si="1"/>
        <v>2500</v>
      </c>
    </row>
    <row r="62" spans="1:32" ht="15">
      <c r="A62" s="350"/>
      <c r="B62" s="350"/>
      <c r="C62" s="376">
        <v>4070</v>
      </c>
      <c r="D62" s="350" t="s">
        <v>487</v>
      </c>
      <c r="E62" s="276">
        <v>84000</v>
      </c>
      <c r="F62" s="188">
        <v>11647</v>
      </c>
      <c r="G62" s="188">
        <f t="shared" si="0"/>
        <v>95647</v>
      </c>
      <c r="H62" s="323">
        <v>-8042</v>
      </c>
      <c r="I62" s="188">
        <f>G62+H62</f>
        <v>87605</v>
      </c>
      <c r="J62" s="349"/>
      <c r="K62" s="188">
        <f>I62+J62</f>
        <v>87605</v>
      </c>
      <c r="L62" s="188"/>
      <c r="M62" s="188">
        <f>K62+L62</f>
        <v>87605</v>
      </c>
      <c r="N62" s="349"/>
      <c r="O62" s="188">
        <v>121967</v>
      </c>
      <c r="P62" s="356"/>
      <c r="Q62" s="188">
        <f t="shared" si="13"/>
        <v>121967</v>
      </c>
      <c r="R62" s="356"/>
      <c r="S62" s="188">
        <f t="shared" si="14"/>
        <v>121967</v>
      </c>
      <c r="T62" s="356">
        <v>-13557</v>
      </c>
      <c r="U62" s="188">
        <f t="shared" si="15"/>
        <v>108410</v>
      </c>
      <c r="V62" s="356"/>
      <c r="W62" s="188">
        <f t="shared" si="16"/>
        <v>108410</v>
      </c>
      <c r="X62" s="188"/>
      <c r="Y62" s="356">
        <f t="shared" si="2"/>
        <v>108410</v>
      </c>
      <c r="Z62" s="351"/>
      <c r="AA62" s="188">
        <v>120000</v>
      </c>
      <c r="AE62" s="188">
        <v>2252</v>
      </c>
      <c r="AF62" s="188">
        <f t="shared" si="1"/>
        <v>122252</v>
      </c>
    </row>
    <row r="63" spans="1:32" ht="15">
      <c r="A63" s="350"/>
      <c r="B63" s="350"/>
      <c r="C63" s="376">
        <v>4080</v>
      </c>
      <c r="D63" s="350" t="s">
        <v>488</v>
      </c>
      <c r="E63" s="276">
        <v>0</v>
      </c>
      <c r="F63" s="188">
        <v>5228</v>
      </c>
      <c r="G63" s="188">
        <f>E63+F63</f>
        <v>5228</v>
      </c>
      <c r="H63" s="349"/>
      <c r="I63" s="188">
        <f>G63+H63</f>
        <v>5228</v>
      </c>
      <c r="J63" s="349"/>
      <c r="K63" s="188">
        <f>I63+J63</f>
        <v>5228</v>
      </c>
      <c r="L63" s="188"/>
      <c r="M63" s="188">
        <f>K63+L63</f>
        <v>5228</v>
      </c>
      <c r="N63" s="349"/>
      <c r="O63" s="188">
        <v>13290</v>
      </c>
      <c r="P63" s="356">
        <v>19500</v>
      </c>
      <c r="Q63" s="188">
        <f t="shared" si="13"/>
        <v>32790</v>
      </c>
      <c r="R63" s="356"/>
      <c r="S63" s="188">
        <f t="shared" si="14"/>
        <v>32790</v>
      </c>
      <c r="T63" s="356">
        <v>16290</v>
      </c>
      <c r="U63" s="188">
        <f t="shared" si="15"/>
        <v>49080</v>
      </c>
      <c r="V63" s="356"/>
      <c r="W63" s="188">
        <f t="shared" si="16"/>
        <v>49080</v>
      </c>
      <c r="X63" s="188">
        <v>15414</v>
      </c>
      <c r="Y63" s="356">
        <f t="shared" si="2"/>
        <v>64494</v>
      </c>
      <c r="Z63" s="351"/>
      <c r="AA63" s="188">
        <v>1000</v>
      </c>
      <c r="AE63" s="188"/>
      <c r="AF63" s="188">
        <f t="shared" si="1"/>
        <v>1000</v>
      </c>
    </row>
    <row r="64" spans="1:32" ht="15">
      <c r="A64" s="350"/>
      <c r="B64" s="350"/>
      <c r="C64" s="376">
        <v>4110</v>
      </c>
      <c r="D64" s="350" t="s">
        <v>476</v>
      </c>
      <c r="E64" s="276">
        <v>20000</v>
      </c>
      <c r="F64" s="188">
        <v>1416</v>
      </c>
      <c r="G64" s="188">
        <f t="shared" si="0"/>
        <v>21416</v>
      </c>
      <c r="H64" s="349"/>
      <c r="I64" s="188">
        <f>G64+H64</f>
        <v>21416</v>
      </c>
      <c r="J64" s="323">
        <v>6925</v>
      </c>
      <c r="K64" s="188">
        <f>I64+J64</f>
        <v>28341</v>
      </c>
      <c r="L64" s="188">
        <v>-2652</v>
      </c>
      <c r="M64" s="188">
        <f>K64+L64</f>
        <v>25689</v>
      </c>
      <c r="N64" s="349"/>
      <c r="O64" s="188">
        <v>753</v>
      </c>
      <c r="P64" s="356">
        <v>1747</v>
      </c>
      <c r="Q64" s="188">
        <f t="shared" si="13"/>
        <v>2500</v>
      </c>
      <c r="R64" s="356"/>
      <c r="S64" s="188">
        <f t="shared" si="14"/>
        <v>2500</v>
      </c>
      <c r="T64" s="356"/>
      <c r="U64" s="188">
        <f t="shared" si="15"/>
        <v>2500</v>
      </c>
      <c r="V64" s="356"/>
      <c r="W64" s="188">
        <f t="shared" si="16"/>
        <v>2500</v>
      </c>
      <c r="X64" s="188"/>
      <c r="Y64" s="356">
        <f t="shared" si="2"/>
        <v>2500</v>
      </c>
      <c r="Z64" s="351"/>
      <c r="AA64" s="188">
        <v>2611</v>
      </c>
      <c r="AE64" s="188">
        <v>2000</v>
      </c>
      <c r="AF64" s="188">
        <f t="shared" si="1"/>
        <v>4611</v>
      </c>
    </row>
    <row r="65" spans="1:32" ht="15">
      <c r="A65" s="350"/>
      <c r="B65" s="350"/>
      <c r="C65" s="376">
        <v>4170</v>
      </c>
      <c r="D65" s="350" t="s">
        <v>43</v>
      </c>
      <c r="E65" s="276"/>
      <c r="F65" s="188"/>
      <c r="G65" s="188"/>
      <c r="H65" s="349"/>
      <c r="I65" s="188"/>
      <c r="J65" s="323"/>
      <c r="K65" s="188"/>
      <c r="L65" s="188"/>
      <c r="M65" s="188"/>
      <c r="N65" s="349"/>
      <c r="O65" s="188"/>
      <c r="P65" s="356">
        <v>8000</v>
      </c>
      <c r="Q65" s="188">
        <f t="shared" si="13"/>
        <v>8000</v>
      </c>
      <c r="R65" s="356"/>
      <c r="S65" s="188">
        <f t="shared" si="14"/>
        <v>8000</v>
      </c>
      <c r="T65" s="356"/>
      <c r="U65" s="188">
        <f t="shared" si="15"/>
        <v>8000</v>
      </c>
      <c r="V65" s="356"/>
      <c r="W65" s="188">
        <f t="shared" si="16"/>
        <v>8000</v>
      </c>
      <c r="X65" s="188"/>
      <c r="Y65" s="356">
        <f t="shared" si="2"/>
        <v>8000</v>
      </c>
      <c r="Z65" s="351"/>
      <c r="AA65" s="188">
        <v>3381</v>
      </c>
      <c r="AE65" s="188">
        <v>4111</v>
      </c>
      <c r="AF65" s="188">
        <f t="shared" si="1"/>
        <v>7492</v>
      </c>
    </row>
    <row r="66" spans="1:32" ht="15">
      <c r="A66" s="350"/>
      <c r="B66" s="350"/>
      <c r="C66" s="376">
        <v>4180</v>
      </c>
      <c r="D66" s="350" t="s">
        <v>489</v>
      </c>
      <c r="E66" s="276"/>
      <c r="F66" s="188"/>
      <c r="G66" s="188"/>
      <c r="H66" s="349"/>
      <c r="I66" s="188"/>
      <c r="J66" s="323"/>
      <c r="K66" s="188"/>
      <c r="L66" s="188"/>
      <c r="M66" s="188"/>
      <c r="N66" s="349"/>
      <c r="O66" s="188"/>
      <c r="P66" s="356">
        <v>90000</v>
      </c>
      <c r="Q66" s="188">
        <f t="shared" si="13"/>
        <v>90000</v>
      </c>
      <c r="R66" s="356"/>
      <c r="S66" s="188">
        <f t="shared" si="14"/>
        <v>90000</v>
      </c>
      <c r="T66" s="356">
        <v>-5740</v>
      </c>
      <c r="U66" s="188">
        <f t="shared" si="15"/>
        <v>84260</v>
      </c>
      <c r="V66" s="356">
        <v>923</v>
      </c>
      <c r="W66" s="188">
        <f t="shared" si="16"/>
        <v>85183</v>
      </c>
      <c r="X66" s="188"/>
      <c r="Y66" s="356">
        <f t="shared" si="2"/>
        <v>85183</v>
      </c>
      <c r="Z66" s="351"/>
      <c r="AA66" s="188">
        <v>97737</v>
      </c>
      <c r="AE66" s="188"/>
      <c r="AF66" s="188">
        <f t="shared" si="1"/>
        <v>97737</v>
      </c>
    </row>
    <row r="67" spans="1:32" ht="15">
      <c r="A67" s="350"/>
      <c r="B67" s="350"/>
      <c r="C67" s="376">
        <v>4210</v>
      </c>
      <c r="D67" s="350" t="s">
        <v>478</v>
      </c>
      <c r="E67" s="276">
        <v>116714</v>
      </c>
      <c r="F67" s="188">
        <v>-96064</v>
      </c>
      <c r="G67" s="188">
        <f t="shared" si="0"/>
        <v>20650</v>
      </c>
      <c r="H67" s="323">
        <v>52339</v>
      </c>
      <c r="I67" s="188">
        <f>G67+H67</f>
        <v>72989</v>
      </c>
      <c r="J67" s="323">
        <v>9437</v>
      </c>
      <c r="K67" s="188">
        <f>I67+J67</f>
        <v>82426</v>
      </c>
      <c r="L67" s="188"/>
      <c r="M67" s="188">
        <f>K67+L67</f>
        <v>82426</v>
      </c>
      <c r="N67" s="349"/>
      <c r="O67" s="188">
        <v>123939</v>
      </c>
      <c r="P67" s="356">
        <v>-9247</v>
      </c>
      <c r="Q67" s="188">
        <f t="shared" si="13"/>
        <v>114692</v>
      </c>
      <c r="R67" s="356"/>
      <c r="S67" s="188">
        <f t="shared" si="14"/>
        <v>114692</v>
      </c>
      <c r="T67" s="356"/>
      <c r="U67" s="188">
        <f t="shared" si="15"/>
        <v>114692</v>
      </c>
      <c r="V67" s="356">
        <v>-3500</v>
      </c>
      <c r="W67" s="188">
        <f t="shared" si="16"/>
        <v>111192</v>
      </c>
      <c r="X67" s="188">
        <v>30000</v>
      </c>
      <c r="Y67" s="356">
        <f t="shared" si="2"/>
        <v>141192</v>
      </c>
      <c r="Z67" s="351"/>
      <c r="AA67" s="188">
        <v>97724</v>
      </c>
      <c r="AE67" s="188"/>
      <c r="AF67" s="188">
        <f t="shared" si="1"/>
        <v>97724</v>
      </c>
    </row>
    <row r="68" spans="1:32" ht="15" hidden="1">
      <c r="A68" s="350"/>
      <c r="B68" s="350"/>
      <c r="C68" s="376">
        <v>4220</v>
      </c>
      <c r="D68" s="350" t="s">
        <v>490</v>
      </c>
      <c r="E68" s="188">
        <v>3850</v>
      </c>
      <c r="F68" s="188">
        <v>-2350</v>
      </c>
      <c r="G68" s="188">
        <f t="shared" si="0"/>
        <v>1500</v>
      </c>
      <c r="H68" s="323">
        <v>-1500</v>
      </c>
      <c r="I68" s="188">
        <f>G68+H68</f>
        <v>0</v>
      </c>
      <c r="J68" s="349"/>
      <c r="K68" s="188">
        <f>I68+J68</f>
        <v>0</v>
      </c>
      <c r="L68" s="188"/>
      <c r="M68" s="188">
        <f>K68+L68</f>
        <v>0</v>
      </c>
      <c r="N68" s="349"/>
      <c r="O68" s="188"/>
      <c r="P68" s="356"/>
      <c r="Q68" s="188">
        <f t="shared" si="13"/>
        <v>0</v>
      </c>
      <c r="R68" s="356"/>
      <c r="S68" s="188">
        <f t="shared" si="14"/>
        <v>0</v>
      </c>
      <c r="T68" s="356"/>
      <c r="U68" s="188">
        <f t="shared" si="15"/>
        <v>0</v>
      </c>
      <c r="V68" s="356"/>
      <c r="W68" s="188">
        <f t="shared" si="16"/>
        <v>0</v>
      </c>
      <c r="X68" s="188"/>
      <c r="Y68" s="356">
        <f t="shared" si="2"/>
        <v>0</v>
      </c>
      <c r="Z68" s="350"/>
      <c r="AA68" s="188">
        <f>Y68+Z68</f>
        <v>0</v>
      </c>
      <c r="AE68" s="188"/>
      <c r="AF68" s="188">
        <f t="shared" si="1"/>
        <v>0</v>
      </c>
    </row>
    <row r="69" spans="1:32" ht="15" hidden="1">
      <c r="A69" s="350"/>
      <c r="B69" s="350"/>
      <c r="C69" s="376">
        <v>4230</v>
      </c>
      <c r="D69" s="350" t="s">
        <v>491</v>
      </c>
      <c r="E69" s="188">
        <v>0</v>
      </c>
      <c r="F69" s="188">
        <v>1000</v>
      </c>
      <c r="G69" s="188">
        <f t="shared" si="0"/>
        <v>1000</v>
      </c>
      <c r="H69" s="323">
        <v>-1000</v>
      </c>
      <c r="I69" s="188">
        <f>G69+H69</f>
        <v>0</v>
      </c>
      <c r="J69" s="349"/>
      <c r="K69" s="188">
        <f>I69+J69</f>
        <v>0</v>
      </c>
      <c r="L69" s="188"/>
      <c r="M69" s="188">
        <f>K69+L69</f>
        <v>0</v>
      </c>
      <c r="N69" s="349"/>
      <c r="O69" s="188"/>
      <c r="P69" s="356"/>
      <c r="Q69" s="188">
        <f t="shared" si="13"/>
        <v>0</v>
      </c>
      <c r="R69" s="356"/>
      <c r="S69" s="188">
        <f t="shared" si="14"/>
        <v>0</v>
      </c>
      <c r="T69" s="356"/>
      <c r="U69" s="188">
        <f t="shared" si="15"/>
        <v>0</v>
      </c>
      <c r="V69" s="356"/>
      <c r="W69" s="188">
        <f t="shared" si="16"/>
        <v>0</v>
      </c>
      <c r="X69" s="188"/>
      <c r="Y69" s="356">
        <f t="shared" si="2"/>
        <v>0</v>
      </c>
      <c r="Z69" s="350"/>
      <c r="AA69" s="188">
        <f>Y69+Z69</f>
        <v>0</v>
      </c>
      <c r="AE69" s="188"/>
      <c r="AF69" s="188">
        <f t="shared" si="1"/>
        <v>0</v>
      </c>
    </row>
    <row r="70" spans="1:32" ht="15" hidden="1">
      <c r="A70" s="350"/>
      <c r="B70" s="350"/>
      <c r="C70" s="376">
        <v>4240</v>
      </c>
      <c r="D70" s="350" t="s">
        <v>146</v>
      </c>
      <c r="E70" s="188">
        <v>0</v>
      </c>
      <c r="F70" s="188">
        <v>18000</v>
      </c>
      <c r="G70" s="188">
        <f t="shared" si="0"/>
        <v>18000</v>
      </c>
      <c r="H70" s="323">
        <v>-18000</v>
      </c>
      <c r="I70" s="188">
        <f>G70+H70</f>
        <v>0</v>
      </c>
      <c r="J70" s="349"/>
      <c r="K70" s="188">
        <f>I70+J70</f>
        <v>0</v>
      </c>
      <c r="L70" s="188"/>
      <c r="M70" s="188">
        <f>K70+L70</f>
        <v>0</v>
      </c>
      <c r="N70" s="349"/>
      <c r="O70" s="188"/>
      <c r="P70" s="356"/>
      <c r="Q70" s="188">
        <f t="shared" si="13"/>
        <v>0</v>
      </c>
      <c r="R70" s="356"/>
      <c r="S70" s="188">
        <f t="shared" si="14"/>
        <v>0</v>
      </c>
      <c r="T70" s="356"/>
      <c r="U70" s="188">
        <f t="shared" si="15"/>
        <v>0</v>
      </c>
      <c r="V70" s="356"/>
      <c r="W70" s="188">
        <f t="shared" si="16"/>
        <v>0</v>
      </c>
      <c r="X70" s="188"/>
      <c r="Y70" s="356">
        <f t="shared" si="2"/>
        <v>0</v>
      </c>
      <c r="Z70" s="350"/>
      <c r="AA70" s="188">
        <f>Y70+Z70</f>
        <v>0</v>
      </c>
      <c r="AE70" s="188"/>
      <c r="AF70" s="188">
        <f t="shared" si="1"/>
        <v>0</v>
      </c>
    </row>
    <row r="71" spans="1:32" ht="15">
      <c r="A71" s="350"/>
      <c r="B71" s="350"/>
      <c r="C71" s="376">
        <v>4220</v>
      </c>
      <c r="D71" s="350" t="s">
        <v>490</v>
      </c>
      <c r="E71" s="305"/>
      <c r="F71" s="228"/>
      <c r="G71" s="228"/>
      <c r="H71" s="399"/>
      <c r="I71" s="228"/>
      <c r="J71" s="400"/>
      <c r="K71" s="228"/>
      <c r="L71" s="228"/>
      <c r="M71" s="228"/>
      <c r="N71" s="400"/>
      <c r="O71" s="228">
        <v>2096</v>
      </c>
      <c r="P71" s="388"/>
      <c r="Q71" s="228">
        <f t="shared" si="13"/>
        <v>2096</v>
      </c>
      <c r="R71" s="388"/>
      <c r="S71" s="228">
        <f t="shared" si="14"/>
        <v>2096</v>
      </c>
      <c r="T71" s="388"/>
      <c r="U71" s="228">
        <f t="shared" si="15"/>
        <v>2096</v>
      </c>
      <c r="V71" s="388"/>
      <c r="W71" s="228">
        <f t="shared" si="16"/>
        <v>2096</v>
      </c>
      <c r="X71" s="228"/>
      <c r="Y71" s="388">
        <f t="shared" si="2"/>
        <v>2096</v>
      </c>
      <c r="Z71" s="387"/>
      <c r="AA71" s="188">
        <v>2728</v>
      </c>
      <c r="AE71" s="188"/>
      <c r="AF71" s="188">
        <f t="shared" si="1"/>
        <v>2728</v>
      </c>
    </row>
    <row r="72" spans="1:32" ht="15">
      <c r="A72" s="350"/>
      <c r="B72" s="350"/>
      <c r="C72" s="376">
        <v>4230</v>
      </c>
      <c r="D72" s="350" t="s">
        <v>491</v>
      </c>
      <c r="E72" s="274"/>
      <c r="F72" s="236"/>
      <c r="G72" s="236"/>
      <c r="H72" s="397"/>
      <c r="I72" s="236"/>
      <c r="J72" s="398"/>
      <c r="K72" s="236"/>
      <c r="L72" s="236"/>
      <c r="M72" s="236"/>
      <c r="N72" s="398"/>
      <c r="O72" s="236"/>
      <c r="P72" s="384">
        <v>1500</v>
      </c>
      <c r="Q72" s="236">
        <f t="shared" si="13"/>
        <v>1500</v>
      </c>
      <c r="R72" s="384"/>
      <c r="S72" s="236">
        <f t="shared" si="14"/>
        <v>1500</v>
      </c>
      <c r="T72" s="384"/>
      <c r="U72" s="236">
        <f t="shared" si="15"/>
        <v>1500</v>
      </c>
      <c r="V72" s="384"/>
      <c r="W72" s="236">
        <f t="shared" si="16"/>
        <v>1500</v>
      </c>
      <c r="X72" s="236"/>
      <c r="Y72" s="384">
        <f t="shared" si="2"/>
        <v>1500</v>
      </c>
      <c r="Z72" s="383"/>
      <c r="AA72" s="188">
        <v>1229</v>
      </c>
      <c r="AE72" s="188"/>
      <c r="AF72" s="188">
        <f t="shared" si="1"/>
        <v>1229</v>
      </c>
    </row>
    <row r="73" spans="1:32" ht="15">
      <c r="A73" s="350"/>
      <c r="B73" s="350"/>
      <c r="C73" s="376">
        <v>4250</v>
      </c>
      <c r="D73" s="350" t="s">
        <v>492</v>
      </c>
      <c r="E73" s="276"/>
      <c r="F73" s="188"/>
      <c r="G73" s="188"/>
      <c r="H73" s="323"/>
      <c r="I73" s="188"/>
      <c r="J73" s="349"/>
      <c r="K73" s="188"/>
      <c r="L73" s="188"/>
      <c r="M73" s="188"/>
      <c r="N73" s="349"/>
      <c r="O73" s="188"/>
      <c r="P73" s="356">
        <v>1000</v>
      </c>
      <c r="Q73" s="188">
        <f t="shared" si="13"/>
        <v>1000</v>
      </c>
      <c r="R73" s="356"/>
      <c r="S73" s="188">
        <f t="shared" si="14"/>
        <v>1000</v>
      </c>
      <c r="T73" s="356"/>
      <c r="U73" s="188">
        <f t="shared" si="15"/>
        <v>1000</v>
      </c>
      <c r="V73" s="356"/>
      <c r="W73" s="188">
        <f t="shared" si="16"/>
        <v>1000</v>
      </c>
      <c r="X73" s="188"/>
      <c r="Y73" s="356">
        <f t="shared" si="2"/>
        <v>1000</v>
      </c>
      <c r="Z73" s="351"/>
      <c r="AA73" s="188">
        <v>1000</v>
      </c>
      <c r="AE73" s="188"/>
      <c r="AF73" s="188">
        <f t="shared" si="1"/>
        <v>1000</v>
      </c>
    </row>
    <row r="74" spans="1:32" ht="15">
      <c r="A74" s="350"/>
      <c r="B74" s="350"/>
      <c r="C74" s="376">
        <v>4260</v>
      </c>
      <c r="D74" s="350" t="s">
        <v>479</v>
      </c>
      <c r="E74" s="276">
        <v>15400</v>
      </c>
      <c r="F74" s="188">
        <v>1600</v>
      </c>
      <c r="G74" s="188">
        <f aca="true" t="shared" si="17" ref="G74:G89">E74+F74</f>
        <v>17000</v>
      </c>
      <c r="H74" s="349"/>
      <c r="I74" s="188">
        <f>G74+H74</f>
        <v>17000</v>
      </c>
      <c r="J74" s="323">
        <v>13817</v>
      </c>
      <c r="K74" s="188">
        <f>I74+J74</f>
        <v>30817</v>
      </c>
      <c r="L74" s="188"/>
      <c r="M74" s="188">
        <f>K74+L74</f>
        <v>30817</v>
      </c>
      <c r="N74" s="349"/>
      <c r="O74" s="188">
        <v>26862</v>
      </c>
      <c r="P74" s="356"/>
      <c r="Q74" s="188">
        <f t="shared" si="13"/>
        <v>26862</v>
      </c>
      <c r="R74" s="356"/>
      <c r="S74" s="188">
        <f t="shared" si="14"/>
        <v>26862</v>
      </c>
      <c r="T74" s="356"/>
      <c r="U74" s="188">
        <f t="shared" si="15"/>
        <v>26862</v>
      </c>
      <c r="V74" s="356"/>
      <c r="W74" s="188">
        <f t="shared" si="16"/>
        <v>26862</v>
      </c>
      <c r="X74" s="188">
        <v>-2000</v>
      </c>
      <c r="Y74" s="356">
        <f t="shared" si="2"/>
        <v>24862</v>
      </c>
      <c r="Z74" s="351"/>
      <c r="AA74" s="188">
        <v>13182</v>
      </c>
      <c r="AE74" s="188"/>
      <c r="AF74" s="188">
        <f t="shared" si="1"/>
        <v>13182</v>
      </c>
    </row>
    <row r="75" spans="1:32" ht="15">
      <c r="A75" s="350"/>
      <c r="B75" s="350"/>
      <c r="C75" s="376">
        <v>4270</v>
      </c>
      <c r="D75" s="350" t="s">
        <v>493</v>
      </c>
      <c r="E75" s="276">
        <v>43000</v>
      </c>
      <c r="F75" s="188">
        <v>-37092</v>
      </c>
      <c r="G75" s="188">
        <f t="shared" si="17"/>
        <v>5908</v>
      </c>
      <c r="H75" s="323">
        <v>3500</v>
      </c>
      <c r="I75" s="188">
        <f>G75+H75</f>
        <v>9408</v>
      </c>
      <c r="J75" s="349"/>
      <c r="K75" s="188">
        <f>I75+J75</f>
        <v>9408</v>
      </c>
      <c r="L75" s="188"/>
      <c r="M75" s="188">
        <f>K75+L75</f>
        <v>9408</v>
      </c>
      <c r="N75" s="349"/>
      <c r="O75" s="188">
        <v>15058</v>
      </c>
      <c r="P75" s="356"/>
      <c r="Q75" s="188">
        <f t="shared" si="13"/>
        <v>15058</v>
      </c>
      <c r="R75" s="356"/>
      <c r="S75" s="188">
        <f t="shared" si="14"/>
        <v>15058</v>
      </c>
      <c r="T75" s="356">
        <v>-1206</v>
      </c>
      <c r="U75" s="188">
        <f t="shared" si="15"/>
        <v>13852</v>
      </c>
      <c r="V75" s="356"/>
      <c r="W75" s="188">
        <f t="shared" si="16"/>
        <v>13852</v>
      </c>
      <c r="X75" s="188">
        <v>6000</v>
      </c>
      <c r="Y75" s="356">
        <f t="shared" si="2"/>
        <v>19852</v>
      </c>
      <c r="Z75" s="351"/>
      <c r="AA75" s="188">
        <v>11398</v>
      </c>
      <c r="AE75" s="188"/>
      <c r="AF75" s="188">
        <f t="shared" si="1"/>
        <v>11398</v>
      </c>
    </row>
    <row r="76" spans="1:32" ht="15">
      <c r="A76" s="350"/>
      <c r="B76" s="350"/>
      <c r="C76" s="376">
        <v>4280</v>
      </c>
      <c r="D76" s="350" t="s">
        <v>47</v>
      </c>
      <c r="E76" s="276"/>
      <c r="F76" s="188"/>
      <c r="G76" s="188"/>
      <c r="H76" s="323"/>
      <c r="I76" s="188"/>
      <c r="J76" s="349"/>
      <c r="K76" s="188"/>
      <c r="L76" s="188"/>
      <c r="M76" s="188"/>
      <c r="N76" s="349"/>
      <c r="O76" s="188">
        <v>8224</v>
      </c>
      <c r="P76" s="356"/>
      <c r="Q76" s="188">
        <f t="shared" si="13"/>
        <v>8224</v>
      </c>
      <c r="R76" s="356"/>
      <c r="S76" s="188">
        <f t="shared" si="14"/>
        <v>8224</v>
      </c>
      <c r="T76" s="356"/>
      <c r="U76" s="188">
        <f t="shared" si="15"/>
        <v>8224</v>
      </c>
      <c r="V76" s="356"/>
      <c r="W76" s="188">
        <f t="shared" si="16"/>
        <v>8224</v>
      </c>
      <c r="X76" s="188">
        <v>-3000</v>
      </c>
      <c r="Y76" s="356">
        <f t="shared" si="2"/>
        <v>5224</v>
      </c>
      <c r="Z76" s="351"/>
      <c r="AA76" s="188">
        <v>2552</v>
      </c>
      <c r="AE76" s="188"/>
      <c r="AF76" s="188">
        <f t="shared" si="1"/>
        <v>2552</v>
      </c>
    </row>
    <row r="77" spans="1:32" ht="15">
      <c r="A77" s="350"/>
      <c r="B77" s="350"/>
      <c r="C77" s="376">
        <v>4300</v>
      </c>
      <c r="D77" s="350" t="s">
        <v>471</v>
      </c>
      <c r="E77" s="276">
        <v>23000</v>
      </c>
      <c r="F77" s="188">
        <v>1350</v>
      </c>
      <c r="G77" s="188">
        <f t="shared" si="17"/>
        <v>24350</v>
      </c>
      <c r="H77" s="349"/>
      <c r="I77" s="188">
        <f>G77+H77</f>
        <v>24350</v>
      </c>
      <c r="J77" s="323">
        <v>24324</v>
      </c>
      <c r="K77" s="188">
        <f>I77+J77</f>
        <v>48674</v>
      </c>
      <c r="L77" s="188">
        <v>-3100</v>
      </c>
      <c r="M77" s="188">
        <f>K77+L77</f>
        <v>45574</v>
      </c>
      <c r="N77" s="349"/>
      <c r="O77" s="188">
        <v>29024</v>
      </c>
      <c r="P77" s="356"/>
      <c r="Q77" s="188">
        <f t="shared" si="13"/>
        <v>29024</v>
      </c>
      <c r="R77" s="356"/>
      <c r="S77" s="188">
        <f t="shared" si="14"/>
        <v>29024</v>
      </c>
      <c r="T77" s="356"/>
      <c r="U77" s="188">
        <f t="shared" si="15"/>
        <v>29024</v>
      </c>
      <c r="V77" s="356">
        <v>1500</v>
      </c>
      <c r="W77" s="188">
        <f t="shared" si="16"/>
        <v>30524</v>
      </c>
      <c r="X77" s="188">
        <v>15000</v>
      </c>
      <c r="Y77" s="356">
        <f t="shared" si="2"/>
        <v>45524</v>
      </c>
      <c r="Z77" s="351"/>
      <c r="AA77" s="188">
        <v>15726</v>
      </c>
      <c r="AE77" s="188"/>
      <c r="AF77" s="188">
        <f t="shared" si="1"/>
        <v>15726</v>
      </c>
    </row>
    <row r="78" spans="1:32" ht="15">
      <c r="A78" s="350"/>
      <c r="B78" s="350"/>
      <c r="C78" s="376">
        <v>4350</v>
      </c>
      <c r="D78" s="401" t="s">
        <v>270</v>
      </c>
      <c r="E78" s="276"/>
      <c r="F78" s="188"/>
      <c r="G78" s="188"/>
      <c r="H78" s="349"/>
      <c r="I78" s="188"/>
      <c r="J78" s="323"/>
      <c r="K78" s="188"/>
      <c r="L78" s="188"/>
      <c r="M78" s="188"/>
      <c r="N78" s="349"/>
      <c r="O78" s="188"/>
      <c r="P78" s="356"/>
      <c r="Q78" s="188"/>
      <c r="R78" s="356"/>
      <c r="S78" s="188"/>
      <c r="T78" s="356"/>
      <c r="U78" s="188"/>
      <c r="V78" s="356"/>
      <c r="W78" s="188"/>
      <c r="X78" s="188"/>
      <c r="Y78" s="356"/>
      <c r="Z78" s="351"/>
      <c r="AA78" s="188">
        <v>0</v>
      </c>
      <c r="AE78" s="188">
        <v>4409</v>
      </c>
      <c r="AF78" s="188">
        <f t="shared" si="1"/>
        <v>4409</v>
      </c>
    </row>
    <row r="79" spans="1:32" ht="15" customHeight="1">
      <c r="A79" s="350"/>
      <c r="B79" s="350"/>
      <c r="C79" s="376">
        <v>4410</v>
      </c>
      <c r="D79" s="350" t="s">
        <v>494</v>
      </c>
      <c r="E79" s="276">
        <v>2700</v>
      </c>
      <c r="F79" s="350">
        <v>-700</v>
      </c>
      <c r="G79" s="188">
        <f t="shared" si="17"/>
        <v>2000</v>
      </c>
      <c r="H79" s="323">
        <v>-1000</v>
      </c>
      <c r="I79" s="188">
        <f>G79+H79</f>
        <v>1000</v>
      </c>
      <c r="J79" s="323">
        <v>6049</v>
      </c>
      <c r="K79" s="188">
        <f>I79+J79</f>
        <v>7049</v>
      </c>
      <c r="L79" s="188"/>
      <c r="M79" s="188">
        <f>K79+L79</f>
        <v>7049</v>
      </c>
      <c r="N79" s="349"/>
      <c r="O79" s="188">
        <v>697</v>
      </c>
      <c r="P79" s="356"/>
      <c r="Q79" s="188">
        <f t="shared" si="13"/>
        <v>697</v>
      </c>
      <c r="R79" s="356"/>
      <c r="S79" s="188">
        <f t="shared" si="14"/>
        <v>697</v>
      </c>
      <c r="T79" s="356"/>
      <c r="U79" s="188">
        <f t="shared" si="15"/>
        <v>697</v>
      </c>
      <c r="V79" s="356"/>
      <c r="W79" s="188">
        <f t="shared" si="16"/>
        <v>697</v>
      </c>
      <c r="X79" s="188"/>
      <c r="Y79" s="356">
        <f t="shared" si="2"/>
        <v>697</v>
      </c>
      <c r="Z79" s="351"/>
      <c r="AA79" s="188">
        <v>1317</v>
      </c>
      <c r="AE79" s="188"/>
      <c r="AF79" s="188">
        <f t="shared" si="1"/>
        <v>1317</v>
      </c>
    </row>
    <row r="80" spans="1:32" ht="15" hidden="1">
      <c r="A80" s="350"/>
      <c r="B80" s="350"/>
      <c r="C80" s="376">
        <v>4430</v>
      </c>
      <c r="D80" s="350" t="s">
        <v>495</v>
      </c>
      <c r="E80" s="276">
        <v>2300</v>
      </c>
      <c r="F80" s="188">
        <v>-2300</v>
      </c>
      <c r="G80" s="188">
        <f t="shared" si="17"/>
        <v>0</v>
      </c>
      <c r="H80" s="349"/>
      <c r="I80" s="188">
        <f>G80+H80</f>
        <v>0</v>
      </c>
      <c r="J80" s="349"/>
      <c r="K80" s="188">
        <f>I80+J80</f>
        <v>0</v>
      </c>
      <c r="L80" s="188"/>
      <c r="M80" s="188">
        <f>K80+L80</f>
        <v>0</v>
      </c>
      <c r="N80" s="349"/>
      <c r="O80" s="188"/>
      <c r="P80" s="356"/>
      <c r="Q80" s="188">
        <f t="shared" si="13"/>
        <v>0</v>
      </c>
      <c r="R80" s="356"/>
      <c r="S80" s="188">
        <f t="shared" si="14"/>
        <v>0</v>
      </c>
      <c r="T80" s="356"/>
      <c r="U80" s="188">
        <f t="shared" si="15"/>
        <v>0</v>
      </c>
      <c r="V80" s="356"/>
      <c r="W80" s="188">
        <f t="shared" si="16"/>
        <v>0</v>
      </c>
      <c r="X80" s="350"/>
      <c r="Y80" s="356">
        <f t="shared" si="2"/>
        <v>0</v>
      </c>
      <c r="Z80" s="351"/>
      <c r="AA80" s="188">
        <f>Y80+Z80</f>
        <v>0</v>
      </c>
      <c r="AE80" s="188"/>
      <c r="AF80" s="188">
        <f aca="true" t="shared" si="18" ref="AF80:AF113">AA80+AE80</f>
        <v>0</v>
      </c>
    </row>
    <row r="81" spans="1:32" ht="15" hidden="1">
      <c r="A81" s="350"/>
      <c r="B81" s="350"/>
      <c r="C81" s="376">
        <v>4440</v>
      </c>
      <c r="D81" s="350" t="s">
        <v>50</v>
      </c>
      <c r="E81" s="390">
        <v>0</v>
      </c>
      <c r="F81" s="350">
        <v>140</v>
      </c>
      <c r="G81" s="350">
        <f t="shared" si="17"/>
        <v>140</v>
      </c>
      <c r="H81" s="349">
        <v>-140</v>
      </c>
      <c r="I81" s="350">
        <f>G81+H81</f>
        <v>0</v>
      </c>
      <c r="J81" s="349"/>
      <c r="K81" s="188">
        <f>I81+J81</f>
        <v>0</v>
      </c>
      <c r="L81" s="188"/>
      <c r="M81" s="188">
        <f>K81+L81</f>
        <v>0</v>
      </c>
      <c r="N81" s="349"/>
      <c r="O81" s="188"/>
      <c r="P81" s="356"/>
      <c r="Q81" s="188">
        <f t="shared" si="13"/>
        <v>0</v>
      </c>
      <c r="R81" s="356"/>
      <c r="S81" s="188">
        <f t="shared" si="14"/>
        <v>0</v>
      </c>
      <c r="T81" s="356"/>
      <c r="U81" s="188">
        <f t="shared" si="15"/>
        <v>0</v>
      </c>
      <c r="V81" s="356"/>
      <c r="W81" s="188">
        <f t="shared" si="16"/>
        <v>0</v>
      </c>
      <c r="X81" s="350"/>
      <c r="Y81" s="356">
        <f t="shared" si="2"/>
        <v>0</v>
      </c>
      <c r="Z81" s="351"/>
      <c r="AA81" s="188">
        <f>Y81+Z81</f>
        <v>0</v>
      </c>
      <c r="AE81" s="188"/>
      <c r="AF81" s="188">
        <f t="shared" si="18"/>
        <v>0</v>
      </c>
    </row>
    <row r="82" spans="1:32" ht="15">
      <c r="A82" s="350"/>
      <c r="B82" s="350"/>
      <c r="C82" s="376">
        <v>4430</v>
      </c>
      <c r="D82" s="350" t="s">
        <v>495</v>
      </c>
      <c r="E82" s="390"/>
      <c r="F82" s="350"/>
      <c r="G82" s="350"/>
      <c r="H82" s="349"/>
      <c r="I82" s="350"/>
      <c r="J82" s="349"/>
      <c r="K82" s="188">
        <v>0</v>
      </c>
      <c r="L82" s="188">
        <v>1745</v>
      </c>
      <c r="M82" s="188">
        <f>K82+L82</f>
        <v>1745</v>
      </c>
      <c r="N82" s="349"/>
      <c r="O82" s="188">
        <v>1988</v>
      </c>
      <c r="P82" s="356"/>
      <c r="Q82" s="188">
        <f t="shared" si="13"/>
        <v>1988</v>
      </c>
      <c r="R82" s="356"/>
      <c r="S82" s="188">
        <f t="shared" si="14"/>
        <v>1988</v>
      </c>
      <c r="T82" s="356">
        <v>1512</v>
      </c>
      <c r="U82" s="188">
        <f t="shared" si="15"/>
        <v>3500</v>
      </c>
      <c r="V82" s="356">
        <v>2000</v>
      </c>
      <c r="W82" s="188">
        <f t="shared" si="16"/>
        <v>5500</v>
      </c>
      <c r="X82" s="188">
        <v>-1000</v>
      </c>
      <c r="Y82" s="356">
        <f t="shared" si="2"/>
        <v>4500</v>
      </c>
      <c r="Z82" s="351"/>
      <c r="AA82" s="188">
        <v>2550</v>
      </c>
      <c r="AE82" s="188"/>
      <c r="AF82" s="188">
        <f t="shared" si="18"/>
        <v>2550</v>
      </c>
    </row>
    <row r="83" spans="1:32" ht="15">
      <c r="A83" s="350"/>
      <c r="B83" s="350"/>
      <c r="C83" s="376">
        <v>4510</v>
      </c>
      <c r="D83" s="350" t="s">
        <v>496</v>
      </c>
      <c r="E83" s="390"/>
      <c r="F83" s="350"/>
      <c r="G83" s="350"/>
      <c r="H83" s="349"/>
      <c r="I83" s="350"/>
      <c r="J83" s="349"/>
      <c r="K83" s="188"/>
      <c r="L83" s="188"/>
      <c r="M83" s="188"/>
      <c r="N83" s="349"/>
      <c r="O83" s="188">
        <v>299</v>
      </c>
      <c r="P83" s="356"/>
      <c r="Q83" s="188">
        <f t="shared" si="13"/>
        <v>299</v>
      </c>
      <c r="R83" s="356"/>
      <c r="S83" s="188">
        <f t="shared" si="14"/>
        <v>299</v>
      </c>
      <c r="T83" s="356">
        <v>-9</v>
      </c>
      <c r="U83" s="188">
        <f t="shared" si="15"/>
        <v>290</v>
      </c>
      <c r="V83" s="356"/>
      <c r="W83" s="188">
        <f t="shared" si="16"/>
        <v>290</v>
      </c>
      <c r="X83" s="350"/>
      <c r="Y83" s="356">
        <f t="shared" si="2"/>
        <v>290</v>
      </c>
      <c r="Z83" s="351"/>
      <c r="AA83" s="188">
        <v>299</v>
      </c>
      <c r="AE83" s="188">
        <v>-9</v>
      </c>
      <c r="AF83" s="188">
        <f t="shared" si="18"/>
        <v>290</v>
      </c>
    </row>
    <row r="84" spans="1:32" ht="15">
      <c r="A84" s="378"/>
      <c r="B84" s="378"/>
      <c r="C84" s="377">
        <v>6050</v>
      </c>
      <c r="D84" s="378" t="s">
        <v>497</v>
      </c>
      <c r="E84" s="305">
        <v>300000</v>
      </c>
      <c r="F84" s="228">
        <v>331000</v>
      </c>
      <c r="G84" s="228">
        <f t="shared" si="17"/>
        <v>631000</v>
      </c>
      <c r="H84" s="349"/>
      <c r="I84" s="228">
        <f>G84+H84</f>
        <v>631000</v>
      </c>
      <c r="J84" s="349"/>
      <c r="K84" s="188">
        <f>I84+J84</f>
        <v>631000</v>
      </c>
      <c r="L84" s="188"/>
      <c r="M84" s="188">
        <f>K84+L84</f>
        <v>631000</v>
      </c>
      <c r="N84" s="349"/>
      <c r="O84" s="188">
        <v>900000</v>
      </c>
      <c r="P84" s="356"/>
      <c r="Q84" s="228">
        <f t="shared" si="13"/>
        <v>900000</v>
      </c>
      <c r="R84" s="356"/>
      <c r="S84" s="228">
        <f t="shared" si="14"/>
        <v>900000</v>
      </c>
      <c r="T84" s="356"/>
      <c r="U84" s="228">
        <f t="shared" si="15"/>
        <v>900000</v>
      </c>
      <c r="V84" s="356"/>
      <c r="W84" s="228">
        <f t="shared" si="16"/>
        <v>900000</v>
      </c>
      <c r="X84" s="350"/>
      <c r="Y84" s="356">
        <f t="shared" si="2"/>
        <v>900000</v>
      </c>
      <c r="Z84" s="351"/>
      <c r="AA84" s="188">
        <v>500000</v>
      </c>
      <c r="AE84" s="188"/>
      <c r="AF84" s="188">
        <f t="shared" si="18"/>
        <v>500000</v>
      </c>
    </row>
    <row r="85" spans="1:32" ht="15.75">
      <c r="A85" s="859"/>
      <c r="B85" s="794"/>
      <c r="C85" s="794"/>
      <c r="D85" s="837"/>
      <c r="E85" s="361">
        <f aca="true" t="shared" si="19" ref="E85:M85">SUM(E58:E84)</f>
        <v>1780964</v>
      </c>
      <c r="F85" s="361">
        <f t="shared" si="19"/>
        <v>251284</v>
      </c>
      <c r="G85" s="361">
        <f t="shared" si="19"/>
        <v>2032248</v>
      </c>
      <c r="H85" s="361">
        <f t="shared" si="19"/>
        <v>0</v>
      </c>
      <c r="I85" s="361">
        <f t="shared" si="19"/>
        <v>2032248</v>
      </c>
      <c r="J85" s="361">
        <f t="shared" si="19"/>
        <v>195959</v>
      </c>
      <c r="K85" s="281">
        <f t="shared" si="19"/>
        <v>2228207</v>
      </c>
      <c r="L85" s="281">
        <f t="shared" si="19"/>
        <v>-27243</v>
      </c>
      <c r="M85" s="281">
        <f t="shared" si="19"/>
        <v>2200964</v>
      </c>
      <c r="N85" s="360"/>
      <c r="O85" s="281">
        <f>SUM(O58:O84)</f>
        <v>2670927</v>
      </c>
      <c r="P85" s="281">
        <f>SUM(P58:P84)</f>
        <v>278588</v>
      </c>
      <c r="Q85" s="285">
        <f>SUM(Q58:Q84)</f>
        <v>2949515</v>
      </c>
      <c r="R85" s="281"/>
      <c r="S85" s="285">
        <f aca="true" t="shared" si="20" ref="S85:X85">SUM(S58:S84)</f>
        <v>2949515</v>
      </c>
      <c r="T85" s="281">
        <f t="shared" si="20"/>
        <v>29859</v>
      </c>
      <c r="U85" s="285">
        <f t="shared" si="20"/>
        <v>2979374</v>
      </c>
      <c r="V85" s="281">
        <f t="shared" si="20"/>
        <v>0</v>
      </c>
      <c r="W85" s="285">
        <f t="shared" si="20"/>
        <v>2979374</v>
      </c>
      <c r="X85" s="199">
        <f t="shared" si="20"/>
        <v>17914</v>
      </c>
      <c r="Y85" s="389">
        <f t="shared" si="2"/>
        <v>2997288</v>
      </c>
      <c r="Z85" s="379"/>
      <c r="AA85" s="199">
        <f>SUM(AA59:AA84)</f>
        <v>2819525</v>
      </c>
      <c r="AE85" s="363">
        <f>SUM(AE59:AE84)</f>
        <v>0</v>
      </c>
      <c r="AF85" s="199">
        <f t="shared" si="18"/>
        <v>2819525</v>
      </c>
    </row>
    <row r="86" spans="1:32" ht="15">
      <c r="A86" s="380">
        <v>754</v>
      </c>
      <c r="B86" s="380">
        <v>75414</v>
      </c>
      <c r="C86" s="380">
        <v>4300</v>
      </c>
      <c r="D86" s="349" t="s">
        <v>471</v>
      </c>
      <c r="E86" s="323"/>
      <c r="F86" s="323"/>
      <c r="G86" s="323"/>
      <c r="H86" s="349"/>
      <c r="I86" s="323"/>
      <c r="J86" s="349"/>
      <c r="K86" s="323"/>
      <c r="L86" s="323"/>
      <c r="M86" s="323"/>
      <c r="N86" s="349"/>
      <c r="O86" s="236">
        <v>400</v>
      </c>
      <c r="P86" s="236"/>
      <c r="Q86" s="236">
        <f>O86+P86</f>
        <v>400</v>
      </c>
      <c r="R86" s="236"/>
      <c r="S86" s="236">
        <f>Q86+R86</f>
        <v>400</v>
      </c>
      <c r="T86" s="236"/>
      <c r="U86" s="236">
        <f>S86+T86</f>
        <v>400</v>
      </c>
      <c r="V86" s="236"/>
      <c r="W86" s="236">
        <v>400</v>
      </c>
      <c r="X86" s="350"/>
      <c r="Y86" s="356">
        <f t="shared" si="2"/>
        <v>400</v>
      </c>
      <c r="Z86" s="350"/>
      <c r="AA86" s="188">
        <f>Y86+Z86</f>
        <v>400</v>
      </c>
      <c r="AE86" s="350"/>
      <c r="AF86" s="188">
        <f t="shared" si="18"/>
        <v>400</v>
      </c>
    </row>
    <row r="87" spans="1:32" ht="15">
      <c r="A87" s="378"/>
      <c r="B87" s="378"/>
      <c r="C87" s="377"/>
      <c r="D87" s="349"/>
      <c r="E87" s="323"/>
      <c r="F87" s="323"/>
      <c r="G87" s="323"/>
      <c r="H87" s="349"/>
      <c r="I87" s="323"/>
      <c r="J87" s="349"/>
      <c r="K87" s="323"/>
      <c r="L87" s="323"/>
      <c r="M87" s="323"/>
      <c r="N87" s="349"/>
      <c r="O87" s="228"/>
      <c r="P87" s="228"/>
      <c r="Q87" s="228"/>
      <c r="R87" s="228"/>
      <c r="S87" s="228"/>
      <c r="T87" s="228"/>
      <c r="U87" s="228"/>
      <c r="V87" s="228"/>
      <c r="W87" s="228"/>
      <c r="X87" s="350"/>
      <c r="Y87" s="356"/>
      <c r="Z87" s="350"/>
      <c r="AA87" s="188"/>
      <c r="AE87" s="350"/>
      <c r="AF87" s="188"/>
    </row>
    <row r="88" spans="1:32" ht="15.75">
      <c r="A88" s="860"/>
      <c r="B88" s="342"/>
      <c r="C88" s="342"/>
      <c r="D88" s="342"/>
      <c r="E88" s="402"/>
      <c r="F88" s="402"/>
      <c r="G88" s="402"/>
      <c r="H88" s="403"/>
      <c r="I88" s="402"/>
      <c r="J88" s="403"/>
      <c r="K88" s="402"/>
      <c r="L88" s="402"/>
      <c r="M88" s="402"/>
      <c r="N88" s="403"/>
      <c r="O88" s="281">
        <f>O86</f>
        <v>400</v>
      </c>
      <c r="P88" s="281">
        <f>P86</f>
        <v>0</v>
      </c>
      <c r="Q88" s="281">
        <f>Q86</f>
        <v>400</v>
      </c>
      <c r="R88" s="281"/>
      <c r="S88" s="281">
        <f>S86</f>
        <v>400</v>
      </c>
      <c r="T88" s="281"/>
      <c r="U88" s="281">
        <f>U86</f>
        <v>400</v>
      </c>
      <c r="V88" s="281"/>
      <c r="W88" s="281">
        <f>W86</f>
        <v>400</v>
      </c>
      <c r="X88" s="362"/>
      <c r="Y88" s="389">
        <f t="shared" si="2"/>
        <v>400</v>
      </c>
      <c r="Z88" s="382"/>
      <c r="AA88" s="296">
        <f>AA86</f>
        <v>400</v>
      </c>
      <c r="AE88" s="363"/>
      <c r="AF88" s="199">
        <f t="shared" si="18"/>
        <v>400</v>
      </c>
    </row>
    <row r="89" spans="1:32" ht="15.75">
      <c r="A89" s="861" t="s">
        <v>119</v>
      </c>
      <c r="B89" s="861"/>
      <c r="C89" s="861"/>
      <c r="D89" s="861"/>
      <c r="E89" s="370" t="e">
        <f>E85+#REF!</f>
        <v>#REF!</v>
      </c>
      <c r="F89" s="370" t="e">
        <f>F85+#REF!</f>
        <v>#REF!</v>
      </c>
      <c r="G89" s="370" t="e">
        <f t="shared" si="17"/>
        <v>#REF!</v>
      </c>
      <c r="H89" s="404"/>
      <c r="I89" s="285" t="e">
        <f>I85+#REF!</f>
        <v>#REF!</v>
      </c>
      <c r="J89" s="405" t="e">
        <f>J85+#REF!</f>
        <v>#REF!</v>
      </c>
      <c r="K89" s="285" t="e">
        <f>K85+#REF!</f>
        <v>#REF!</v>
      </c>
      <c r="L89" s="285" t="e">
        <f>L85+#REF!</f>
        <v>#REF!</v>
      </c>
      <c r="M89" s="285" t="e">
        <f>M85+#REF!</f>
        <v>#REF!</v>
      </c>
      <c r="N89" s="406"/>
      <c r="O89" s="285">
        <f>O85+O88</f>
        <v>2671327</v>
      </c>
      <c r="P89" s="285">
        <f>P85+P88</f>
        <v>278588</v>
      </c>
      <c r="Q89" s="285">
        <f>Q85+Q88</f>
        <v>2949915</v>
      </c>
      <c r="R89" s="285"/>
      <c r="S89" s="285">
        <f aca="true" t="shared" si="21" ref="S89:Y89">S85+S88</f>
        <v>2949915</v>
      </c>
      <c r="T89" s="285">
        <f t="shared" si="21"/>
        <v>29859</v>
      </c>
      <c r="U89" s="285">
        <f t="shared" si="21"/>
        <v>2979774</v>
      </c>
      <c r="V89" s="285">
        <f t="shared" si="21"/>
        <v>0</v>
      </c>
      <c r="W89" s="405">
        <f t="shared" si="21"/>
        <v>2979774</v>
      </c>
      <c r="X89" s="281">
        <f t="shared" si="21"/>
        <v>17914</v>
      </c>
      <c r="Y89" s="361">
        <f t="shared" si="21"/>
        <v>2997688</v>
      </c>
      <c r="Z89" s="362"/>
      <c r="AA89" s="199">
        <f>AA88+AA85</f>
        <v>2819925</v>
      </c>
      <c r="AE89" s="363"/>
      <c r="AF89" s="199">
        <f t="shared" si="18"/>
        <v>2819925</v>
      </c>
    </row>
    <row r="90" spans="1:32" ht="15.75">
      <c r="A90" s="381"/>
      <c r="B90" s="380"/>
      <c r="C90" s="407"/>
      <c r="D90" s="408"/>
      <c r="E90" s="409"/>
      <c r="F90" s="371"/>
      <c r="G90" s="409"/>
      <c r="H90" s="398"/>
      <c r="I90" s="236"/>
      <c r="J90" s="398"/>
      <c r="K90" s="236"/>
      <c r="L90" s="236"/>
      <c r="M90" s="236"/>
      <c r="N90" s="349"/>
      <c r="O90" s="236"/>
      <c r="P90" s="236"/>
      <c r="Q90" s="236"/>
      <c r="R90" s="236"/>
      <c r="S90" s="236"/>
      <c r="T90" s="236"/>
      <c r="U90" s="236"/>
      <c r="V90" s="236"/>
      <c r="W90" s="236"/>
      <c r="X90" s="350"/>
      <c r="Y90" s="356"/>
      <c r="Z90" s="350"/>
      <c r="AA90" s="188"/>
      <c r="AE90" s="350"/>
      <c r="AF90" s="188"/>
    </row>
    <row r="91" spans="1:32" ht="15">
      <c r="A91" s="385">
        <v>851</v>
      </c>
      <c r="B91" s="376">
        <v>85156</v>
      </c>
      <c r="C91" s="254">
        <v>4130</v>
      </c>
      <c r="D91" s="350" t="s">
        <v>498</v>
      </c>
      <c r="E91" s="305">
        <v>0</v>
      </c>
      <c r="F91" s="228">
        <v>514000</v>
      </c>
      <c r="G91" s="276">
        <v>514000</v>
      </c>
      <c r="H91" s="349"/>
      <c r="I91" s="188">
        <f>G91+H91</f>
        <v>514000</v>
      </c>
      <c r="J91" s="323">
        <v>146600</v>
      </c>
      <c r="K91" s="188">
        <f>I91+J91</f>
        <v>660600</v>
      </c>
      <c r="L91" s="188"/>
      <c r="M91" s="188">
        <f>K91+L91</f>
        <v>660600</v>
      </c>
      <c r="N91" s="349"/>
      <c r="O91" s="188">
        <v>481000</v>
      </c>
      <c r="P91" s="188"/>
      <c r="Q91" s="188">
        <f>O91+P91</f>
        <v>481000</v>
      </c>
      <c r="R91" s="188">
        <v>32733</v>
      </c>
      <c r="S91" s="188">
        <f>Q91+R91</f>
        <v>513733</v>
      </c>
      <c r="T91" s="188"/>
      <c r="U91" s="188">
        <f>S91+T91</f>
        <v>513733</v>
      </c>
      <c r="V91" s="188"/>
      <c r="W91" s="188">
        <f>U91+V91</f>
        <v>513733</v>
      </c>
      <c r="X91" s="350"/>
      <c r="Y91" s="356">
        <f aca="true" t="shared" si="22" ref="Y91:Y112">W91+X91</f>
        <v>513733</v>
      </c>
      <c r="Z91" s="350"/>
      <c r="AA91" s="188">
        <v>531600</v>
      </c>
      <c r="AE91" s="350"/>
      <c r="AF91" s="188">
        <f t="shared" si="18"/>
        <v>531600</v>
      </c>
    </row>
    <row r="92" spans="1:32" ht="15">
      <c r="A92" s="386"/>
      <c r="B92" s="377"/>
      <c r="C92" s="410"/>
      <c r="D92" s="378"/>
      <c r="E92" s="305"/>
      <c r="F92" s="228"/>
      <c r="G92" s="323"/>
      <c r="H92" s="349"/>
      <c r="I92" s="188"/>
      <c r="J92" s="323"/>
      <c r="K92" s="188"/>
      <c r="L92" s="188"/>
      <c r="M92" s="356"/>
      <c r="N92" s="349"/>
      <c r="O92" s="188"/>
      <c r="P92" s="188"/>
      <c r="Q92" s="188"/>
      <c r="R92" s="188"/>
      <c r="S92" s="188"/>
      <c r="T92" s="188"/>
      <c r="U92" s="188"/>
      <c r="V92" s="188"/>
      <c r="W92" s="188"/>
      <c r="X92" s="350"/>
      <c r="Y92" s="356"/>
      <c r="Z92" s="350"/>
      <c r="AA92" s="188"/>
      <c r="AE92" s="350"/>
      <c r="AF92" s="188"/>
    </row>
    <row r="93" spans="1:32" ht="15.75">
      <c r="A93" s="264" t="s">
        <v>198</v>
      </c>
      <c r="B93" s="234"/>
      <c r="C93" s="182"/>
      <c r="D93" s="183"/>
      <c r="E93" s="370" t="e">
        <f>#REF!</f>
        <v>#REF!</v>
      </c>
      <c r="F93" s="233" t="e">
        <f>#REF!+#REF!</f>
        <v>#REF!</v>
      </c>
      <c r="G93" s="370" t="e">
        <f>E93+F93</f>
        <v>#REF!</v>
      </c>
      <c r="H93" s="413"/>
      <c r="I93" s="371" t="e">
        <f>#REF!+#REF!</f>
        <v>#REF!</v>
      </c>
      <c r="J93" s="414" t="e">
        <f>#REF!+#REF!</f>
        <v>#REF!</v>
      </c>
      <c r="K93" s="371" t="e">
        <f>#REF!+#REF!</f>
        <v>#REF!</v>
      </c>
      <c r="L93" s="371"/>
      <c r="M93" s="414" t="e">
        <f>#REF!+#REF!</f>
        <v>#REF!</v>
      </c>
      <c r="N93" s="413"/>
      <c r="O93" s="371">
        <f>O91</f>
        <v>481000</v>
      </c>
      <c r="P93" s="371"/>
      <c r="Q93" s="371">
        <f aca="true" t="shared" si="23" ref="Q93:W93">Q91</f>
        <v>481000</v>
      </c>
      <c r="R93" s="371">
        <f t="shared" si="23"/>
        <v>32733</v>
      </c>
      <c r="S93" s="371">
        <f t="shared" si="23"/>
        <v>513733</v>
      </c>
      <c r="T93" s="371">
        <f t="shared" si="23"/>
        <v>0</v>
      </c>
      <c r="U93" s="371">
        <f t="shared" si="23"/>
        <v>513733</v>
      </c>
      <c r="V93" s="371">
        <f t="shared" si="23"/>
        <v>0</v>
      </c>
      <c r="W93" s="414">
        <f t="shared" si="23"/>
        <v>513733</v>
      </c>
      <c r="X93" s="362"/>
      <c r="Y93" s="389">
        <f t="shared" si="22"/>
        <v>513733</v>
      </c>
      <c r="Z93" s="362"/>
      <c r="AA93" s="199">
        <f>SUM(AA90:AA92)</f>
        <v>531600</v>
      </c>
      <c r="AE93" s="363"/>
      <c r="AF93" s="199">
        <f t="shared" si="18"/>
        <v>531600</v>
      </c>
    </row>
    <row r="94" spans="1:32" ht="15.75">
      <c r="A94" s="411"/>
      <c r="B94" s="415"/>
      <c r="C94" s="412"/>
      <c r="D94" s="415"/>
      <c r="E94" s="416"/>
      <c r="F94" s="416"/>
      <c r="G94" s="414"/>
      <c r="H94" s="417"/>
      <c r="I94" s="371"/>
      <c r="J94" s="416"/>
      <c r="K94" s="371"/>
      <c r="L94" s="371"/>
      <c r="M94" s="414"/>
      <c r="N94" s="417"/>
      <c r="O94" s="371"/>
      <c r="P94" s="371"/>
      <c r="Q94" s="371"/>
      <c r="R94" s="371"/>
      <c r="S94" s="371"/>
      <c r="T94" s="371"/>
      <c r="U94" s="371"/>
      <c r="V94" s="371"/>
      <c r="W94" s="371"/>
      <c r="X94" s="350"/>
      <c r="Y94" s="418"/>
      <c r="Z94" s="350"/>
      <c r="AA94" s="188"/>
      <c r="AE94" s="350"/>
      <c r="AF94" s="188"/>
    </row>
    <row r="95" spans="1:32" ht="15">
      <c r="A95" s="419">
        <v>852</v>
      </c>
      <c r="B95" s="372">
        <v>85203</v>
      </c>
      <c r="C95" s="420">
        <v>2820</v>
      </c>
      <c r="D95" s="421" t="s">
        <v>499</v>
      </c>
      <c r="E95" s="422"/>
      <c r="F95" s="422"/>
      <c r="G95" s="423"/>
      <c r="H95" s="424"/>
      <c r="I95" s="425"/>
      <c r="J95" s="422"/>
      <c r="K95" s="425"/>
      <c r="L95" s="425"/>
      <c r="M95" s="423"/>
      <c r="N95" s="424"/>
      <c r="O95" s="425"/>
      <c r="P95" s="425"/>
      <c r="Q95" s="425"/>
      <c r="R95" s="425"/>
      <c r="S95" s="425"/>
      <c r="T95" s="425"/>
      <c r="U95" s="425"/>
      <c r="V95" s="425"/>
      <c r="W95" s="425">
        <v>0</v>
      </c>
      <c r="X95" s="425">
        <v>220000</v>
      </c>
      <c r="Y95" s="423">
        <v>220000</v>
      </c>
      <c r="Z95" s="350"/>
      <c r="AA95" s="188">
        <v>255000</v>
      </c>
      <c r="AE95" s="350"/>
      <c r="AF95" s="188">
        <f t="shared" si="18"/>
        <v>255000</v>
      </c>
    </row>
    <row r="96" spans="1:32" ht="18">
      <c r="A96" s="429"/>
      <c r="B96" s="430"/>
      <c r="C96" s="431"/>
      <c r="D96" s="48"/>
      <c r="E96" s="432"/>
      <c r="F96" s="432"/>
      <c r="G96" s="370"/>
      <c r="H96" s="369"/>
      <c r="I96" s="233"/>
      <c r="J96" s="432"/>
      <c r="K96" s="233"/>
      <c r="L96" s="233"/>
      <c r="M96" s="370"/>
      <c r="N96" s="369"/>
      <c r="O96" s="233"/>
      <c r="P96" s="233"/>
      <c r="Q96" s="233"/>
      <c r="R96" s="233"/>
      <c r="S96" s="233"/>
      <c r="T96" s="233"/>
      <c r="U96" s="233"/>
      <c r="V96" s="233"/>
      <c r="W96" s="370"/>
      <c r="X96" s="188"/>
      <c r="Y96" s="418"/>
      <c r="Z96" s="350"/>
      <c r="AA96" s="188"/>
      <c r="AE96" s="350"/>
      <c r="AF96" s="188"/>
    </row>
    <row r="97" spans="1:32" ht="15.75">
      <c r="A97" s="287" t="s">
        <v>226</v>
      </c>
      <c r="B97" s="852"/>
      <c r="C97" s="852"/>
      <c r="D97" s="853"/>
      <c r="E97" s="433"/>
      <c r="F97" s="403"/>
      <c r="G97" s="433"/>
      <c r="H97" s="403"/>
      <c r="I97" s="433"/>
      <c r="J97" s="403"/>
      <c r="K97" s="433"/>
      <c r="L97" s="433"/>
      <c r="M97" s="433"/>
      <c r="N97" s="403"/>
      <c r="O97" s="281" t="e">
        <f>#REF!</f>
        <v>#REF!</v>
      </c>
      <c r="P97" s="281"/>
      <c r="Q97" s="281" t="e">
        <f>#REF!</f>
        <v>#REF!</v>
      </c>
      <c r="R97" s="281"/>
      <c r="S97" s="281" t="e">
        <f>#REF!</f>
        <v>#REF!</v>
      </c>
      <c r="T97" s="281" t="e">
        <f>#REF!</f>
        <v>#REF!</v>
      </c>
      <c r="U97" s="281" t="e">
        <f>#REF!</f>
        <v>#REF!</v>
      </c>
      <c r="V97" s="281" t="e">
        <f>#REF!</f>
        <v>#REF!</v>
      </c>
      <c r="W97" s="361" t="e">
        <f>#REF!+#REF!</f>
        <v>#REF!</v>
      </c>
      <c r="X97" s="361" t="e">
        <f>#REF!+#REF!</f>
        <v>#REF!</v>
      </c>
      <c r="Y97" s="361" t="e">
        <f>#REF!+#REF!</f>
        <v>#REF!</v>
      </c>
      <c r="Z97" s="362"/>
      <c r="AA97" s="199">
        <f>SUM(AA94:AA96)</f>
        <v>255000</v>
      </c>
      <c r="AE97" s="363"/>
      <c r="AF97" s="199">
        <f t="shared" si="18"/>
        <v>255000</v>
      </c>
    </row>
    <row r="98" spans="1:32" ht="15" hidden="1">
      <c r="A98" s="376"/>
      <c r="B98" s="350"/>
      <c r="C98" s="376">
        <v>3110</v>
      </c>
      <c r="D98" s="350" t="s">
        <v>205</v>
      </c>
      <c r="E98" s="276">
        <v>33000</v>
      </c>
      <c r="F98" s="323">
        <v>-33000</v>
      </c>
      <c r="G98" s="188">
        <f>E98:E98+F98</f>
        <v>0</v>
      </c>
      <c r="H98" s="349"/>
      <c r="I98" s="188">
        <f>G98+H98</f>
        <v>0</v>
      </c>
      <c r="J98" s="349"/>
      <c r="K98" s="188">
        <f aca="true" t="shared" si="24" ref="K98:K107">I98+J98</f>
        <v>0</v>
      </c>
      <c r="L98" s="188"/>
      <c r="M98" s="188">
        <f aca="true" t="shared" si="25" ref="M98:M107">K98+L98</f>
        <v>0</v>
      </c>
      <c r="N98" s="349"/>
      <c r="O98" s="188"/>
      <c r="P98" s="188"/>
      <c r="Q98" s="188"/>
      <c r="R98" s="188"/>
      <c r="S98" s="188"/>
      <c r="T98" s="188"/>
      <c r="U98" s="188"/>
      <c r="V98" s="188"/>
      <c r="W98" s="188"/>
      <c r="X98" s="350"/>
      <c r="Y98" s="356">
        <f t="shared" si="22"/>
        <v>0</v>
      </c>
      <c r="Z98" s="350"/>
      <c r="AA98" s="188">
        <f>Y98+Z98</f>
        <v>0</v>
      </c>
      <c r="AE98" s="350"/>
      <c r="AF98" s="188">
        <f t="shared" si="18"/>
        <v>0</v>
      </c>
    </row>
    <row r="99" spans="1:32" ht="15">
      <c r="A99" s="376">
        <v>853</v>
      </c>
      <c r="B99" s="376">
        <v>85321</v>
      </c>
      <c r="C99" s="376">
        <v>4010</v>
      </c>
      <c r="D99" s="350" t="s">
        <v>473</v>
      </c>
      <c r="E99" s="276">
        <v>0</v>
      </c>
      <c r="F99" s="323">
        <v>23000</v>
      </c>
      <c r="G99" s="188">
        <f>E98:E99+F99</f>
        <v>23000</v>
      </c>
      <c r="H99" s="349"/>
      <c r="I99" s="188">
        <f>G99+H99</f>
        <v>23000</v>
      </c>
      <c r="J99" s="323">
        <v>7700</v>
      </c>
      <c r="K99" s="188">
        <f t="shared" si="24"/>
        <v>30700</v>
      </c>
      <c r="L99" s="188"/>
      <c r="M99" s="188">
        <f t="shared" si="25"/>
        <v>30700</v>
      </c>
      <c r="N99" s="349"/>
      <c r="O99" s="188">
        <v>63936</v>
      </c>
      <c r="P99" s="188"/>
      <c r="Q99" s="188">
        <f>O99+P99</f>
        <v>63936</v>
      </c>
      <c r="R99" s="188"/>
      <c r="S99" s="188">
        <f>Q99+R99</f>
        <v>63936</v>
      </c>
      <c r="T99" s="188"/>
      <c r="U99" s="188">
        <f>S99+T99</f>
        <v>63936</v>
      </c>
      <c r="V99" s="188"/>
      <c r="W99" s="188">
        <f>U99+V99</f>
        <v>63936</v>
      </c>
      <c r="X99" s="350"/>
      <c r="Y99" s="356">
        <f t="shared" si="22"/>
        <v>63936</v>
      </c>
      <c r="Z99" s="350">
        <v>221</v>
      </c>
      <c r="AA99" s="188">
        <v>51840</v>
      </c>
      <c r="AE99" s="350"/>
      <c r="AF99" s="188">
        <f t="shared" si="18"/>
        <v>51840</v>
      </c>
    </row>
    <row r="100" spans="1:32" ht="15">
      <c r="A100" s="376"/>
      <c r="B100" s="376"/>
      <c r="C100" s="376">
        <v>4040</v>
      </c>
      <c r="D100" s="350" t="s">
        <v>500</v>
      </c>
      <c r="E100" s="276"/>
      <c r="F100" s="323"/>
      <c r="G100" s="188"/>
      <c r="H100" s="349"/>
      <c r="I100" s="188"/>
      <c r="J100" s="323"/>
      <c r="K100" s="188"/>
      <c r="L100" s="188"/>
      <c r="M100" s="188"/>
      <c r="N100" s="349"/>
      <c r="O100" s="188">
        <v>7944</v>
      </c>
      <c r="P100" s="188"/>
      <c r="Q100" s="188">
        <f aca="true" t="shared" si="26" ref="Q100:Q110">O100+P100</f>
        <v>7944</v>
      </c>
      <c r="R100" s="188"/>
      <c r="S100" s="188">
        <f aca="true" t="shared" si="27" ref="S100:S110">Q100+R100</f>
        <v>7944</v>
      </c>
      <c r="T100" s="188"/>
      <c r="U100" s="188">
        <f aca="true" t="shared" si="28" ref="U100:U110">S100+T100</f>
        <v>7944</v>
      </c>
      <c r="V100" s="188"/>
      <c r="W100" s="188">
        <f aca="true" t="shared" si="29" ref="W100:W110">U100+V100</f>
        <v>7944</v>
      </c>
      <c r="X100" s="350"/>
      <c r="Y100" s="356">
        <f t="shared" si="22"/>
        <v>7944</v>
      </c>
      <c r="Z100" s="350">
        <v>-221</v>
      </c>
      <c r="AA100" s="188">
        <v>3200</v>
      </c>
      <c r="AE100" s="350"/>
      <c r="AF100" s="188">
        <f t="shared" si="18"/>
        <v>3200</v>
      </c>
    </row>
    <row r="101" spans="1:32" ht="15">
      <c r="A101" s="376"/>
      <c r="B101" s="376"/>
      <c r="C101" s="376">
        <v>4110</v>
      </c>
      <c r="D101" s="350" t="s">
        <v>476</v>
      </c>
      <c r="E101" s="276">
        <v>0</v>
      </c>
      <c r="F101" s="323">
        <v>4100</v>
      </c>
      <c r="G101" s="188">
        <f>E99:E101+F101</f>
        <v>4100</v>
      </c>
      <c r="H101" s="349"/>
      <c r="I101" s="188">
        <f>G101+H101</f>
        <v>4100</v>
      </c>
      <c r="J101" s="323">
        <v>1430</v>
      </c>
      <c r="K101" s="188">
        <f t="shared" si="24"/>
        <v>5530</v>
      </c>
      <c r="L101" s="188"/>
      <c r="M101" s="188">
        <f t="shared" si="25"/>
        <v>5530</v>
      </c>
      <c r="N101" s="349"/>
      <c r="O101" s="188">
        <v>12745</v>
      </c>
      <c r="P101" s="188"/>
      <c r="Q101" s="188">
        <f t="shared" si="26"/>
        <v>12745</v>
      </c>
      <c r="R101" s="188"/>
      <c r="S101" s="188">
        <f t="shared" si="27"/>
        <v>12745</v>
      </c>
      <c r="T101" s="188"/>
      <c r="U101" s="188">
        <f t="shared" si="28"/>
        <v>12745</v>
      </c>
      <c r="V101" s="188"/>
      <c r="W101" s="188">
        <f t="shared" si="29"/>
        <v>12745</v>
      </c>
      <c r="X101" s="350"/>
      <c r="Y101" s="356">
        <f t="shared" si="22"/>
        <v>12745</v>
      </c>
      <c r="Z101" s="350"/>
      <c r="AA101" s="188">
        <v>9192</v>
      </c>
      <c r="AE101" s="350"/>
      <c r="AF101" s="188">
        <f t="shared" si="18"/>
        <v>9192</v>
      </c>
    </row>
    <row r="102" spans="1:32" ht="15">
      <c r="A102" s="376"/>
      <c r="B102" s="376"/>
      <c r="C102" s="376">
        <v>4120</v>
      </c>
      <c r="D102" s="350" t="s">
        <v>477</v>
      </c>
      <c r="E102" s="276">
        <v>0</v>
      </c>
      <c r="F102" s="349">
        <v>600</v>
      </c>
      <c r="G102" s="188">
        <f>E101:E102+F102</f>
        <v>600</v>
      </c>
      <c r="H102" s="349"/>
      <c r="I102" s="188">
        <f>G102+H102</f>
        <v>600</v>
      </c>
      <c r="J102" s="349">
        <v>196</v>
      </c>
      <c r="K102" s="188">
        <f t="shared" si="24"/>
        <v>796</v>
      </c>
      <c r="L102" s="188"/>
      <c r="M102" s="188">
        <f t="shared" si="25"/>
        <v>796</v>
      </c>
      <c r="N102" s="349"/>
      <c r="O102" s="188">
        <v>1762</v>
      </c>
      <c r="P102" s="188"/>
      <c r="Q102" s="188">
        <f t="shared" si="26"/>
        <v>1762</v>
      </c>
      <c r="R102" s="188"/>
      <c r="S102" s="188">
        <f t="shared" si="27"/>
        <v>1762</v>
      </c>
      <c r="T102" s="188"/>
      <c r="U102" s="188">
        <f t="shared" si="28"/>
        <v>1762</v>
      </c>
      <c r="V102" s="188"/>
      <c r="W102" s="188">
        <f t="shared" si="29"/>
        <v>1762</v>
      </c>
      <c r="X102" s="350"/>
      <c r="Y102" s="356">
        <f t="shared" si="22"/>
        <v>1762</v>
      </c>
      <c r="Z102" s="350"/>
      <c r="AA102" s="188">
        <v>1270</v>
      </c>
      <c r="AE102" s="350"/>
      <c r="AF102" s="188">
        <f t="shared" si="18"/>
        <v>1270</v>
      </c>
    </row>
    <row r="103" spans="1:32" ht="15">
      <c r="A103" s="376"/>
      <c r="B103" s="376"/>
      <c r="C103" s="376">
        <v>4170</v>
      </c>
      <c r="D103" s="350" t="s">
        <v>43</v>
      </c>
      <c r="E103" s="276"/>
      <c r="F103" s="349"/>
      <c r="G103" s="188"/>
      <c r="H103" s="349"/>
      <c r="I103" s="188"/>
      <c r="J103" s="349"/>
      <c r="K103" s="188"/>
      <c r="L103" s="188"/>
      <c r="M103" s="188"/>
      <c r="N103" s="349"/>
      <c r="O103" s="188"/>
      <c r="P103" s="188">
        <v>2000</v>
      </c>
      <c r="Q103" s="188">
        <f t="shared" si="26"/>
        <v>2000</v>
      </c>
      <c r="R103" s="188"/>
      <c r="S103" s="188">
        <f t="shared" si="27"/>
        <v>2000</v>
      </c>
      <c r="T103" s="188"/>
      <c r="U103" s="188">
        <f t="shared" si="28"/>
        <v>2000</v>
      </c>
      <c r="V103" s="188"/>
      <c r="W103" s="188">
        <f t="shared" si="29"/>
        <v>2000</v>
      </c>
      <c r="X103" s="350"/>
      <c r="Y103" s="356">
        <f t="shared" si="22"/>
        <v>2000</v>
      </c>
      <c r="Z103" s="350"/>
      <c r="AA103" s="188">
        <v>26592</v>
      </c>
      <c r="AE103" s="350"/>
      <c r="AF103" s="188">
        <f t="shared" si="18"/>
        <v>26592</v>
      </c>
    </row>
    <row r="104" spans="1:32" ht="15">
      <c r="A104" s="376"/>
      <c r="B104" s="376"/>
      <c r="C104" s="376">
        <v>4210</v>
      </c>
      <c r="D104" s="350" t="s">
        <v>478</v>
      </c>
      <c r="E104" s="276">
        <v>0</v>
      </c>
      <c r="F104" s="323">
        <v>2000</v>
      </c>
      <c r="G104" s="188">
        <f>E102:E104+F104</f>
        <v>2000</v>
      </c>
      <c r="H104" s="349"/>
      <c r="I104" s="188">
        <f>G104+H104</f>
        <v>2000</v>
      </c>
      <c r="J104" s="323">
        <v>2374</v>
      </c>
      <c r="K104" s="188">
        <f t="shared" si="24"/>
        <v>4374</v>
      </c>
      <c r="L104" s="188"/>
      <c r="M104" s="188">
        <f t="shared" si="25"/>
        <v>4374</v>
      </c>
      <c r="N104" s="349"/>
      <c r="O104" s="188">
        <v>3584</v>
      </c>
      <c r="P104" s="188"/>
      <c r="Q104" s="188">
        <f t="shared" si="26"/>
        <v>3584</v>
      </c>
      <c r="R104" s="188"/>
      <c r="S104" s="188">
        <f t="shared" si="27"/>
        <v>3584</v>
      </c>
      <c r="T104" s="188"/>
      <c r="U104" s="188">
        <f t="shared" si="28"/>
        <v>3584</v>
      </c>
      <c r="V104" s="188"/>
      <c r="W104" s="188">
        <f t="shared" si="29"/>
        <v>3584</v>
      </c>
      <c r="X104" s="350"/>
      <c r="Y104" s="356">
        <f t="shared" si="22"/>
        <v>3584</v>
      </c>
      <c r="Z104" s="350"/>
      <c r="AA104" s="188">
        <v>3362</v>
      </c>
      <c r="AE104" s="350"/>
      <c r="AF104" s="188">
        <f t="shared" si="18"/>
        <v>3362</v>
      </c>
    </row>
    <row r="105" spans="1:32" ht="15">
      <c r="A105" s="376"/>
      <c r="B105" s="376"/>
      <c r="C105" s="376">
        <v>4260</v>
      </c>
      <c r="D105" s="350" t="s">
        <v>45</v>
      </c>
      <c r="E105" s="276"/>
      <c r="F105" s="323"/>
      <c r="G105" s="188"/>
      <c r="H105" s="349"/>
      <c r="I105" s="188"/>
      <c r="J105" s="323"/>
      <c r="K105" s="188"/>
      <c r="L105" s="188"/>
      <c r="M105" s="188"/>
      <c r="N105" s="349"/>
      <c r="O105" s="188">
        <v>8900</v>
      </c>
      <c r="P105" s="188"/>
      <c r="Q105" s="188">
        <f t="shared" si="26"/>
        <v>8900</v>
      </c>
      <c r="R105" s="188"/>
      <c r="S105" s="188">
        <f t="shared" si="27"/>
        <v>8900</v>
      </c>
      <c r="T105" s="188"/>
      <c r="U105" s="188">
        <f t="shared" si="28"/>
        <v>8900</v>
      </c>
      <c r="V105" s="188"/>
      <c r="W105" s="188">
        <f t="shared" si="29"/>
        <v>8900</v>
      </c>
      <c r="X105" s="350"/>
      <c r="Y105" s="356">
        <f t="shared" si="22"/>
        <v>8900</v>
      </c>
      <c r="Z105" s="350"/>
      <c r="AA105" s="188">
        <v>3280</v>
      </c>
      <c r="AE105" s="350"/>
      <c r="AF105" s="188">
        <f t="shared" si="18"/>
        <v>3280</v>
      </c>
    </row>
    <row r="106" spans="1:32" ht="15">
      <c r="A106" s="376"/>
      <c r="B106" s="376"/>
      <c r="C106" s="376">
        <v>4270</v>
      </c>
      <c r="D106" s="350" t="s">
        <v>46</v>
      </c>
      <c r="E106" s="276"/>
      <c r="F106" s="323"/>
      <c r="G106" s="188"/>
      <c r="H106" s="349"/>
      <c r="I106" s="188"/>
      <c r="J106" s="323"/>
      <c r="K106" s="188"/>
      <c r="L106" s="188"/>
      <c r="M106" s="188"/>
      <c r="N106" s="349"/>
      <c r="O106" s="188">
        <v>3000</v>
      </c>
      <c r="P106" s="188">
        <v>-2000</v>
      </c>
      <c r="Q106" s="188">
        <f t="shared" si="26"/>
        <v>1000</v>
      </c>
      <c r="R106" s="188"/>
      <c r="S106" s="188">
        <f t="shared" si="27"/>
        <v>1000</v>
      </c>
      <c r="T106" s="188"/>
      <c r="U106" s="188">
        <f t="shared" si="28"/>
        <v>1000</v>
      </c>
      <c r="V106" s="188">
        <v>2000</v>
      </c>
      <c r="W106" s="188">
        <f t="shared" si="29"/>
        <v>3000</v>
      </c>
      <c r="X106" s="350"/>
      <c r="Y106" s="356">
        <f t="shared" si="22"/>
        <v>3000</v>
      </c>
      <c r="Z106" s="350"/>
      <c r="AA106" s="188">
        <v>3280</v>
      </c>
      <c r="AE106" s="350"/>
      <c r="AF106" s="188">
        <f t="shared" si="18"/>
        <v>3280</v>
      </c>
    </row>
    <row r="107" spans="1:32" ht="15">
      <c r="A107" s="376"/>
      <c r="B107" s="376"/>
      <c r="C107" s="376">
        <v>4300</v>
      </c>
      <c r="D107" s="350" t="s">
        <v>471</v>
      </c>
      <c r="E107" s="276">
        <v>0</v>
      </c>
      <c r="F107" s="323">
        <v>1000</v>
      </c>
      <c r="G107" s="188">
        <f>E104:E107+F107</f>
        <v>1000</v>
      </c>
      <c r="H107" s="349"/>
      <c r="I107" s="188">
        <f>G107+H107</f>
        <v>1000</v>
      </c>
      <c r="J107" s="323">
        <v>3000</v>
      </c>
      <c r="K107" s="188">
        <f t="shared" si="24"/>
        <v>4000</v>
      </c>
      <c r="L107" s="188"/>
      <c r="M107" s="188">
        <f t="shared" si="25"/>
        <v>4000</v>
      </c>
      <c r="N107" s="349"/>
      <c r="O107" s="188">
        <v>15000</v>
      </c>
      <c r="P107" s="188"/>
      <c r="Q107" s="188">
        <f t="shared" si="26"/>
        <v>15000</v>
      </c>
      <c r="R107" s="188"/>
      <c r="S107" s="188">
        <f t="shared" si="27"/>
        <v>15000</v>
      </c>
      <c r="T107" s="188"/>
      <c r="U107" s="188">
        <f t="shared" si="28"/>
        <v>15000</v>
      </c>
      <c r="V107" s="188">
        <v>-2000</v>
      </c>
      <c r="W107" s="188">
        <f t="shared" si="29"/>
        <v>13000</v>
      </c>
      <c r="X107" s="350"/>
      <c r="Y107" s="356">
        <f t="shared" si="22"/>
        <v>13000</v>
      </c>
      <c r="Z107" s="350"/>
      <c r="AA107" s="188">
        <v>16861</v>
      </c>
      <c r="AE107" s="350"/>
      <c r="AF107" s="188">
        <f t="shared" si="18"/>
        <v>16861</v>
      </c>
    </row>
    <row r="108" spans="1:32" ht="15">
      <c r="A108" s="376"/>
      <c r="B108" s="376"/>
      <c r="C108" s="376">
        <v>4350</v>
      </c>
      <c r="D108" s="350" t="s">
        <v>501</v>
      </c>
      <c r="E108" s="323"/>
      <c r="F108" s="323"/>
      <c r="G108" s="356"/>
      <c r="H108" s="349"/>
      <c r="I108" s="188"/>
      <c r="J108" s="323"/>
      <c r="K108" s="188"/>
      <c r="L108" s="188"/>
      <c r="M108" s="188"/>
      <c r="N108" s="349"/>
      <c r="O108" s="188"/>
      <c r="P108" s="188"/>
      <c r="Q108" s="188"/>
      <c r="R108" s="188"/>
      <c r="S108" s="188"/>
      <c r="T108" s="188"/>
      <c r="U108" s="188"/>
      <c r="V108" s="188"/>
      <c r="W108" s="188"/>
      <c r="X108" s="350"/>
      <c r="Y108" s="356"/>
      <c r="Z108" s="350"/>
      <c r="AA108" s="188">
        <v>2200</v>
      </c>
      <c r="AE108" s="350"/>
      <c r="AF108" s="188">
        <f t="shared" si="18"/>
        <v>2200</v>
      </c>
    </row>
    <row r="109" spans="1:32" ht="15">
      <c r="A109" s="376"/>
      <c r="B109" s="376"/>
      <c r="C109" s="376">
        <v>4410</v>
      </c>
      <c r="D109" s="350" t="s">
        <v>85</v>
      </c>
      <c r="E109" s="323"/>
      <c r="F109" s="323"/>
      <c r="G109" s="356"/>
      <c r="H109" s="349"/>
      <c r="I109" s="188"/>
      <c r="J109" s="323"/>
      <c r="K109" s="188"/>
      <c r="L109" s="188"/>
      <c r="M109" s="188"/>
      <c r="N109" s="349"/>
      <c r="O109" s="188">
        <v>1000</v>
      </c>
      <c r="P109" s="188"/>
      <c r="Q109" s="188">
        <f t="shared" si="26"/>
        <v>1000</v>
      </c>
      <c r="R109" s="188"/>
      <c r="S109" s="188">
        <f t="shared" si="27"/>
        <v>1000</v>
      </c>
      <c r="T109" s="188"/>
      <c r="U109" s="188">
        <f t="shared" si="28"/>
        <v>1000</v>
      </c>
      <c r="V109" s="188"/>
      <c r="W109" s="188">
        <f t="shared" si="29"/>
        <v>1000</v>
      </c>
      <c r="X109" s="350"/>
      <c r="Y109" s="356">
        <f t="shared" si="22"/>
        <v>1000</v>
      </c>
      <c r="Z109" s="350"/>
      <c r="AA109" s="188">
        <v>532</v>
      </c>
      <c r="AE109" s="350"/>
      <c r="AF109" s="188">
        <f t="shared" si="18"/>
        <v>532</v>
      </c>
    </row>
    <row r="110" spans="1:32" ht="15">
      <c r="A110" s="377"/>
      <c r="B110" s="377"/>
      <c r="C110" s="377">
        <v>4440</v>
      </c>
      <c r="D110" s="378" t="s">
        <v>502</v>
      </c>
      <c r="E110" s="323"/>
      <c r="F110" s="323"/>
      <c r="G110" s="356"/>
      <c r="H110" s="349"/>
      <c r="I110" s="188"/>
      <c r="J110" s="323"/>
      <c r="K110" s="188"/>
      <c r="L110" s="188"/>
      <c r="M110" s="188"/>
      <c r="N110" s="349"/>
      <c r="O110" s="228">
        <v>3129</v>
      </c>
      <c r="P110" s="228"/>
      <c r="Q110" s="188">
        <f t="shared" si="26"/>
        <v>3129</v>
      </c>
      <c r="R110" s="228"/>
      <c r="S110" s="188">
        <f t="shared" si="27"/>
        <v>3129</v>
      </c>
      <c r="T110" s="228"/>
      <c r="U110" s="188">
        <f t="shared" si="28"/>
        <v>3129</v>
      </c>
      <c r="V110" s="228"/>
      <c r="W110" s="188">
        <f t="shared" si="29"/>
        <v>3129</v>
      </c>
      <c r="X110" s="350"/>
      <c r="Y110" s="356">
        <f t="shared" si="22"/>
        <v>3129</v>
      </c>
      <c r="Z110" s="350"/>
      <c r="AA110" s="188">
        <v>1191</v>
      </c>
      <c r="AE110" s="350"/>
      <c r="AF110" s="188">
        <f t="shared" si="18"/>
        <v>1191</v>
      </c>
    </row>
    <row r="111" spans="1:32" ht="15.75">
      <c r="A111" s="854"/>
      <c r="B111" s="342"/>
      <c r="C111" s="342"/>
      <c r="D111" s="575"/>
      <c r="E111" s="323"/>
      <c r="F111" s="323"/>
      <c r="G111" s="356"/>
      <c r="H111" s="349"/>
      <c r="I111" s="188"/>
      <c r="J111" s="323"/>
      <c r="K111" s="188"/>
      <c r="L111" s="188"/>
      <c r="M111" s="188"/>
      <c r="N111" s="349"/>
      <c r="O111" s="228"/>
      <c r="P111" s="228"/>
      <c r="Q111" s="188"/>
      <c r="R111" s="228"/>
      <c r="S111" s="188"/>
      <c r="T111" s="228"/>
      <c r="U111" s="188"/>
      <c r="V111" s="228"/>
      <c r="W111" s="356"/>
      <c r="X111" s="350"/>
      <c r="Y111" s="356"/>
      <c r="Z111" s="350"/>
      <c r="AA111" s="199">
        <f>SUM(AA98:AA110)</f>
        <v>122800</v>
      </c>
      <c r="AE111" s="363"/>
      <c r="AF111" s="199">
        <f t="shared" si="18"/>
        <v>122800</v>
      </c>
    </row>
    <row r="112" spans="1:32" ht="15.75">
      <c r="A112" s="855" t="s">
        <v>233</v>
      </c>
      <c r="B112" s="855"/>
      <c r="C112" s="855"/>
      <c r="D112" s="855"/>
      <c r="E112" s="361" t="s">
        <v>503</v>
      </c>
      <c r="F112" s="361" t="e">
        <f>#REF!+#REF!+#REF!+#REF!</f>
        <v>#REF!</v>
      </c>
      <c r="G112" s="361" t="e">
        <f>#REF!+#REF!+#REF!+#REF!</f>
        <v>#REF!</v>
      </c>
      <c r="H112" s="391">
        <v>0</v>
      </c>
      <c r="I112" s="281" t="e">
        <f>#REF!+#REF!+#REF!+#REF!</f>
        <v>#REF!</v>
      </c>
      <c r="J112" s="361" t="e">
        <f>#REF!+#REF!+#REF!+#REF!+#REF!</f>
        <v>#REF!</v>
      </c>
      <c r="K112" s="281" t="e">
        <f>#REF!+#REF!+#REF!+#REF!+#REF!</f>
        <v>#REF!</v>
      </c>
      <c r="L112" s="281"/>
      <c r="M112" s="281" t="e">
        <f>#REF!+#REF!+#REF!+#REF!+#REF!</f>
        <v>#REF!</v>
      </c>
      <c r="N112" s="360">
        <v>0</v>
      </c>
      <c r="O112" s="281" t="e">
        <f>#REF!</f>
        <v>#REF!</v>
      </c>
      <c r="P112" s="281" t="e">
        <f>#REF!</f>
        <v>#REF!</v>
      </c>
      <c r="Q112" s="281" t="e">
        <f>#REF!</f>
        <v>#REF!</v>
      </c>
      <c r="R112" s="281"/>
      <c r="S112" s="281" t="e">
        <f>#REF!</f>
        <v>#REF!</v>
      </c>
      <c r="T112" s="281"/>
      <c r="U112" s="281" t="e">
        <f>#REF!</f>
        <v>#REF!</v>
      </c>
      <c r="V112" s="281"/>
      <c r="W112" s="361" t="e">
        <f>#REF!</f>
        <v>#REF!</v>
      </c>
      <c r="X112" s="362"/>
      <c r="Y112" s="389" t="e">
        <f t="shared" si="22"/>
        <v>#REF!</v>
      </c>
      <c r="Z112" s="362"/>
      <c r="AA112" s="199">
        <f>AA111</f>
        <v>122800</v>
      </c>
      <c r="AE112" s="363"/>
      <c r="AF112" s="199">
        <f t="shared" si="18"/>
        <v>122800</v>
      </c>
    </row>
    <row r="113" spans="1:32" ht="15.75">
      <c r="A113" s="287" t="s">
        <v>504</v>
      </c>
      <c r="B113" s="288"/>
      <c r="C113" s="288"/>
      <c r="D113" s="289"/>
      <c r="E113" s="361" t="e">
        <f>E112+#REF!+E89+E57+E45+E22+E16</f>
        <v>#VALUE!</v>
      </c>
      <c r="F113" s="361" t="e">
        <f>F112+F93+F89+F57+F45+F22+F16</f>
        <v>#REF!</v>
      </c>
      <c r="G113" s="361" t="e">
        <f>G112+G93+G89+G57+G45+G22+G16</f>
        <v>#REF!</v>
      </c>
      <c r="H113" s="391">
        <v>0</v>
      </c>
      <c r="I113" s="281" t="e">
        <f>I112+I93+I89+I57+I45+I22+I16</f>
        <v>#REF!</v>
      </c>
      <c r="J113" s="361" t="e">
        <f>J112+J93+J89+J57+J45+J22+J16</f>
        <v>#REF!</v>
      </c>
      <c r="K113" s="281" t="e">
        <f>K112+K93+K89+K57+K45+K22+K16</f>
        <v>#REF!</v>
      </c>
      <c r="L113" s="281" t="e">
        <f>L112+L93+L89+L57+L45+L22+L16</f>
        <v>#REF!</v>
      </c>
      <c r="M113" s="281" t="e">
        <f>M112+M93+M89+M57+M45+M22+M16</f>
        <v>#REF!</v>
      </c>
      <c r="N113" s="360">
        <v>0</v>
      </c>
      <c r="O113" s="281" t="e">
        <f aca="true" t="shared" si="30" ref="O113:Y113">O16+O22+O45+O57+O89+O93+O97+O112</f>
        <v>#REF!</v>
      </c>
      <c r="P113" s="281" t="e">
        <f t="shared" si="30"/>
        <v>#REF!</v>
      </c>
      <c r="Q113" s="281" t="e">
        <f t="shared" si="30"/>
        <v>#REF!</v>
      </c>
      <c r="R113" s="281">
        <f t="shared" si="30"/>
        <v>32733</v>
      </c>
      <c r="S113" s="281" t="e">
        <f t="shared" si="30"/>
        <v>#REF!</v>
      </c>
      <c r="T113" s="281" t="e">
        <f t="shared" si="30"/>
        <v>#REF!</v>
      </c>
      <c r="U113" s="281" t="e">
        <f t="shared" si="30"/>
        <v>#REF!</v>
      </c>
      <c r="V113" s="281" t="e">
        <f t="shared" si="30"/>
        <v>#REF!</v>
      </c>
      <c r="W113" s="361" t="e">
        <f t="shared" si="30"/>
        <v>#REF!</v>
      </c>
      <c r="X113" s="361" t="e">
        <f t="shared" si="30"/>
        <v>#REF!</v>
      </c>
      <c r="Y113" s="361" t="e">
        <f t="shared" si="30"/>
        <v>#REF!</v>
      </c>
      <c r="Z113" s="362"/>
      <c r="AA113" s="199">
        <f>AA112+AA97+AA93+AA89+AA57+AA45+AA22+AA16</f>
        <v>4236804</v>
      </c>
      <c r="AE113" s="363"/>
      <c r="AF113" s="199">
        <f t="shared" si="18"/>
        <v>4236804</v>
      </c>
    </row>
  </sheetData>
  <mergeCells count="25">
    <mergeCell ref="A6:AE6"/>
    <mergeCell ref="A7:AE7"/>
    <mergeCell ref="A9:AE9"/>
    <mergeCell ref="A11:C11"/>
    <mergeCell ref="D11:D12"/>
    <mergeCell ref="Z11:Z12"/>
    <mergeCell ref="A16:D16"/>
    <mergeCell ref="A22:D22"/>
    <mergeCell ref="A26:D26"/>
    <mergeCell ref="A30:D30"/>
    <mergeCell ref="A89:D89"/>
    <mergeCell ref="A44:D44"/>
    <mergeCell ref="A45:D45"/>
    <mergeCell ref="A49:D49"/>
    <mergeCell ref="A56:D56"/>
    <mergeCell ref="A113:D113"/>
    <mergeCell ref="AE11:AE12"/>
    <mergeCell ref="AF11:AF12"/>
    <mergeCell ref="A93:D93"/>
    <mergeCell ref="A97:D97"/>
    <mergeCell ref="A111:D111"/>
    <mergeCell ref="A112:D112"/>
    <mergeCell ref="A57:D57"/>
    <mergeCell ref="A85:D85"/>
    <mergeCell ref="A88:D8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80" zoomScaleNormal="65" zoomScaleSheetLayoutView="80" workbookViewId="0" topLeftCell="A1">
      <selection activeCell="B18" sqref="B18"/>
    </sheetView>
  </sheetViews>
  <sheetFormatPr defaultColWidth="9.140625" defaultRowHeight="12.75"/>
  <cols>
    <col min="1" max="1" width="6.00390625" style="434" customWidth="1"/>
    <col min="2" max="2" width="48.00390625" style="434" customWidth="1"/>
    <col min="3" max="3" width="27.28125" style="434" customWidth="1"/>
    <col min="4" max="4" width="18.28125" style="434" customWidth="1"/>
    <col min="5" max="16384" width="9.140625" style="434" customWidth="1"/>
  </cols>
  <sheetData>
    <row r="1" ht="15">
      <c r="C1" s="435" t="s">
        <v>505</v>
      </c>
    </row>
    <row r="2" ht="15">
      <c r="C2" s="435" t="s">
        <v>285</v>
      </c>
    </row>
    <row r="3" ht="15">
      <c r="C3" s="435" t="s">
        <v>286</v>
      </c>
    </row>
    <row r="4" ht="15">
      <c r="C4" s="435" t="s">
        <v>449</v>
      </c>
    </row>
    <row r="7" spans="1:4" ht="18.75">
      <c r="A7" s="870" t="s">
        <v>506</v>
      </c>
      <c r="B7" s="870"/>
      <c r="C7" s="870"/>
      <c r="D7" s="870"/>
    </row>
    <row r="10" spans="1:4" ht="52.5" customHeight="1">
      <c r="A10" s="436" t="s">
        <v>507</v>
      </c>
      <c r="B10" s="436" t="s">
        <v>508</v>
      </c>
      <c r="C10" s="437" t="s">
        <v>509</v>
      </c>
      <c r="D10" s="436" t="s">
        <v>510</v>
      </c>
    </row>
    <row r="11" spans="1:4" ht="15">
      <c r="A11" s="438"/>
      <c r="B11" s="439"/>
      <c r="C11" s="440"/>
      <c r="D11" s="438"/>
    </row>
    <row r="12" spans="1:4" ht="15.75">
      <c r="A12" s="441" t="s">
        <v>511</v>
      </c>
      <c r="B12" s="442" t="s">
        <v>512</v>
      </c>
      <c r="C12" s="443" t="s">
        <v>513</v>
      </c>
      <c r="D12" s="444"/>
    </row>
    <row r="13" spans="1:4" ht="15">
      <c r="A13" s="445"/>
      <c r="B13" s="442" t="s">
        <v>514</v>
      </c>
      <c r="C13" s="443"/>
      <c r="D13" s="445"/>
    </row>
    <row r="14" spans="1:4" ht="15">
      <c r="A14" s="445"/>
      <c r="B14" s="442" t="s">
        <v>515</v>
      </c>
      <c r="C14" s="443"/>
      <c r="D14" s="445"/>
    </row>
    <row r="15" spans="1:4" ht="15">
      <c r="A15" s="445"/>
      <c r="B15" s="442" t="s">
        <v>516</v>
      </c>
      <c r="C15" s="443" t="s">
        <v>517</v>
      </c>
      <c r="D15" s="444">
        <v>3000000</v>
      </c>
    </row>
    <row r="16" spans="1:4" ht="15">
      <c r="A16" s="445"/>
      <c r="B16" s="442" t="s">
        <v>518</v>
      </c>
      <c r="C16" s="443"/>
      <c r="D16" s="445"/>
    </row>
    <row r="17" spans="1:4" ht="15">
      <c r="A17" s="445"/>
      <c r="B17" s="442" t="s">
        <v>519</v>
      </c>
      <c r="C17" s="443" t="s">
        <v>517</v>
      </c>
      <c r="D17" s="444">
        <v>100000</v>
      </c>
    </row>
    <row r="18" spans="1:4" ht="15">
      <c r="A18" s="445"/>
      <c r="B18" s="442" t="s">
        <v>520</v>
      </c>
      <c r="C18" s="443"/>
      <c r="D18" s="444"/>
    </row>
    <row r="19" spans="1:4" ht="15">
      <c r="A19" s="445"/>
      <c r="B19" s="442" t="s">
        <v>521</v>
      </c>
      <c r="C19" s="443"/>
      <c r="D19" s="445"/>
    </row>
    <row r="20" spans="1:4" ht="15">
      <c r="A20" s="445"/>
      <c r="B20" s="442" t="s">
        <v>522</v>
      </c>
      <c r="C20" s="443"/>
      <c r="D20" s="445"/>
    </row>
    <row r="21" spans="1:4" ht="15">
      <c r="A21" s="445"/>
      <c r="B21" s="442" t="s">
        <v>523</v>
      </c>
      <c r="C21" s="443" t="s">
        <v>524</v>
      </c>
      <c r="D21" s="444">
        <v>1168434</v>
      </c>
    </row>
    <row r="22" spans="1:4" ht="15">
      <c r="A22" s="446"/>
      <c r="B22" s="447" t="s">
        <v>525</v>
      </c>
      <c r="C22" s="448"/>
      <c r="D22" s="446"/>
    </row>
    <row r="23" spans="1:4" ht="15.75">
      <c r="A23" s="449"/>
      <c r="B23" s="450" t="s">
        <v>526</v>
      </c>
      <c r="C23" s="451"/>
      <c r="D23" s="452">
        <f>SUM(D12:D21)</f>
        <v>4268434</v>
      </c>
    </row>
    <row r="24" spans="1:4" ht="15">
      <c r="A24" s="438"/>
      <c r="B24" s="439"/>
      <c r="C24" s="440"/>
      <c r="D24" s="438"/>
    </row>
    <row r="25" spans="1:4" ht="15.75">
      <c r="A25" s="441" t="s">
        <v>527</v>
      </c>
      <c r="B25" s="442" t="s">
        <v>528</v>
      </c>
      <c r="C25" s="443" t="s">
        <v>529</v>
      </c>
      <c r="D25" s="444">
        <v>350000</v>
      </c>
    </row>
    <row r="26" spans="1:4" ht="15">
      <c r="A26" s="445"/>
      <c r="B26" s="442" t="s">
        <v>530</v>
      </c>
      <c r="C26" s="443" t="s">
        <v>529</v>
      </c>
      <c r="D26" s="444">
        <v>351926</v>
      </c>
    </row>
    <row r="27" spans="1:4" ht="15">
      <c r="A27" s="445"/>
      <c r="B27" s="442" t="s">
        <v>531</v>
      </c>
      <c r="C27" s="443"/>
      <c r="D27" s="445"/>
    </row>
    <row r="28" spans="1:4" ht="15">
      <c r="A28" s="446"/>
      <c r="B28" s="447" t="s">
        <v>532</v>
      </c>
      <c r="C28" s="448"/>
      <c r="D28" s="445"/>
    </row>
    <row r="29" spans="1:4" ht="15.75">
      <c r="A29" s="449"/>
      <c r="B29" s="450" t="s">
        <v>533</v>
      </c>
      <c r="C29" s="453"/>
      <c r="D29" s="452">
        <f>SUM(D25:D28)</f>
        <v>701926</v>
      </c>
    </row>
    <row r="30" ht="15">
      <c r="B30" s="454"/>
    </row>
    <row r="31" ht="15">
      <c r="B31" s="454"/>
    </row>
    <row r="32" spans="1:4" ht="15.75">
      <c r="A32" s="871" t="s">
        <v>534</v>
      </c>
      <c r="B32" s="872"/>
      <c r="C32" s="872"/>
      <c r="D32" s="872"/>
    </row>
    <row r="33" spans="1:4" ht="15">
      <c r="A33" s="454"/>
      <c r="B33" s="454"/>
      <c r="C33" s="454"/>
      <c r="D33" s="454"/>
    </row>
    <row r="34" spans="1:4" ht="15">
      <c r="A34" s="454" t="s">
        <v>535</v>
      </c>
      <c r="B34" s="454"/>
      <c r="C34" s="455">
        <v>50581706</v>
      </c>
      <c r="D34" s="454"/>
    </row>
    <row r="35" spans="1:4" ht="15">
      <c r="A35" s="454" t="s">
        <v>536</v>
      </c>
      <c r="B35" s="454"/>
      <c r="C35" s="455">
        <v>54148214</v>
      </c>
      <c r="D35" s="454"/>
    </row>
    <row r="36" spans="1:4" ht="15">
      <c r="A36" s="454" t="s">
        <v>537</v>
      </c>
      <c r="B36" s="454"/>
      <c r="C36" s="455"/>
      <c r="D36" s="454"/>
    </row>
    <row r="37" spans="1:4" ht="15">
      <c r="A37" s="454" t="s">
        <v>538</v>
      </c>
      <c r="B37" s="454"/>
      <c r="C37" s="455"/>
      <c r="D37" s="454"/>
    </row>
    <row r="38" spans="1:4" ht="15">
      <c r="A38" s="454" t="s">
        <v>539</v>
      </c>
      <c r="B38" s="454"/>
      <c r="C38" s="455">
        <f>C34-C35</f>
        <v>-3566508</v>
      </c>
      <c r="D38" s="454"/>
    </row>
    <row r="39" spans="1:4" ht="15">
      <c r="A39" s="454"/>
      <c r="B39" s="454"/>
      <c r="C39" s="456"/>
      <c r="D39" s="454"/>
    </row>
    <row r="41" spans="1:4" ht="15.75">
      <c r="A41" s="871" t="s">
        <v>540</v>
      </c>
      <c r="B41" s="871"/>
      <c r="C41" s="871"/>
      <c r="D41" s="871"/>
    </row>
    <row r="43" spans="1:5" ht="15">
      <c r="A43" s="454" t="s">
        <v>541</v>
      </c>
      <c r="B43" s="454"/>
      <c r="D43" s="454"/>
      <c r="E43" s="454"/>
    </row>
    <row r="44" spans="1:5" ht="15">
      <c r="A44" s="454" t="s">
        <v>542</v>
      </c>
      <c r="B44" s="454"/>
      <c r="C44" s="455" t="s">
        <v>543</v>
      </c>
      <c r="D44" s="454"/>
      <c r="E44" s="454"/>
    </row>
    <row r="45" spans="1:5" ht="15">
      <c r="A45" s="454" t="s">
        <v>544</v>
      </c>
      <c r="B45" s="454"/>
      <c r="C45" s="455" t="s">
        <v>543</v>
      </c>
      <c r="D45" s="454"/>
      <c r="E45" s="454"/>
    </row>
    <row r="46" spans="1:5" ht="15">
      <c r="A46" s="454" t="s">
        <v>545</v>
      </c>
      <c r="B46" s="454"/>
      <c r="C46" s="455">
        <v>3100000</v>
      </c>
      <c r="D46" s="454"/>
      <c r="E46" s="454"/>
    </row>
    <row r="47" spans="1:5" ht="15">
      <c r="A47" s="454" t="s">
        <v>546</v>
      </c>
      <c r="B47" s="454"/>
      <c r="C47" s="455">
        <v>1168434</v>
      </c>
      <c r="D47" s="454"/>
      <c r="E47" s="454"/>
    </row>
    <row r="48" spans="1:5" ht="15">
      <c r="A48" s="454"/>
      <c r="B48" s="454"/>
      <c r="C48" s="454"/>
      <c r="D48" s="454"/>
      <c r="E48" s="454"/>
    </row>
    <row r="49" spans="1:5" ht="15.75">
      <c r="A49" s="871" t="s">
        <v>547</v>
      </c>
      <c r="B49" s="871"/>
      <c r="C49" s="871"/>
      <c r="D49" s="871"/>
      <c r="E49" s="454"/>
    </row>
    <row r="50" spans="1:5" ht="15">
      <c r="A50" s="454"/>
      <c r="B50" s="454"/>
      <c r="C50" s="457"/>
      <c r="D50" s="454"/>
      <c r="E50" s="454"/>
    </row>
    <row r="51" spans="1:4" ht="15">
      <c r="A51" s="454" t="s">
        <v>548</v>
      </c>
      <c r="B51" s="454"/>
      <c r="C51" s="455" t="s">
        <v>543</v>
      </c>
      <c r="D51" s="454"/>
    </row>
    <row r="52" spans="1:4" ht="15">
      <c r="A52" s="454" t="s">
        <v>549</v>
      </c>
      <c r="B52" s="454"/>
      <c r="C52" s="455" t="s">
        <v>543</v>
      </c>
      <c r="D52" s="454"/>
    </row>
    <row r="53" spans="1:4" ht="15">
      <c r="A53" s="454" t="s">
        <v>550</v>
      </c>
      <c r="B53" s="454"/>
      <c r="C53" s="455" t="s">
        <v>543</v>
      </c>
      <c r="D53" s="454"/>
    </row>
    <row r="54" spans="1:4" ht="15">
      <c r="A54" s="454"/>
      <c r="B54" s="454"/>
      <c r="C54" s="454"/>
      <c r="D54" s="454"/>
    </row>
    <row r="55" spans="1:4" ht="15">
      <c r="A55" s="454"/>
      <c r="B55" s="454"/>
      <c r="C55" s="454"/>
      <c r="D55" s="454"/>
    </row>
    <row r="56" spans="1:4" ht="15">
      <c r="A56" s="454"/>
      <c r="B56" s="454"/>
      <c r="C56" s="454"/>
      <c r="D56" s="454"/>
    </row>
    <row r="57" spans="1:4" ht="15">
      <c r="A57" s="454"/>
      <c r="B57" s="454"/>
      <c r="C57" s="454"/>
      <c r="D57" s="454"/>
    </row>
  </sheetData>
  <mergeCells count="4">
    <mergeCell ref="A7:D7"/>
    <mergeCell ref="A32:D32"/>
    <mergeCell ref="A41:D41"/>
    <mergeCell ref="A49:D4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9"/>
  <sheetViews>
    <sheetView view="pageBreakPreview" zoomScale="80" zoomScaleNormal="80" zoomScaleSheetLayoutView="80" workbookViewId="0" topLeftCell="A1">
      <selection activeCell="D23" sqref="D23"/>
    </sheetView>
  </sheetViews>
  <sheetFormatPr defaultColWidth="9.140625" defaultRowHeight="12.75"/>
  <cols>
    <col min="1" max="1" width="5.421875" style="485" customWidth="1"/>
    <col min="2" max="2" width="8.140625" style="486" customWidth="1"/>
    <col min="3" max="3" width="11.7109375" style="486" customWidth="1"/>
    <col min="4" max="4" width="42.421875" style="487" customWidth="1"/>
    <col min="5" max="5" width="25.00390625" style="486" customWidth="1"/>
    <col min="6" max="6" width="19.57421875" style="486" customWidth="1"/>
    <col min="7" max="7" width="13.421875" style="485" hidden="1" customWidth="1"/>
    <col min="8" max="10" width="11.00390625" style="485" hidden="1" customWidth="1"/>
    <col min="11" max="11" width="0.5625" style="485" hidden="1" customWidth="1"/>
    <col min="12" max="13" width="20.421875" style="490" customWidth="1"/>
    <col min="14" max="14" width="21.7109375" style="490" customWidth="1"/>
    <col min="15" max="15" width="10.57421875" style="490" hidden="1" customWidth="1"/>
    <col min="16" max="16" width="9.140625" style="490" hidden="1" customWidth="1"/>
    <col min="17" max="17" width="5.7109375" style="490" customWidth="1"/>
    <col min="18" max="16384" width="9.140625" style="490" customWidth="1"/>
  </cols>
  <sheetData>
    <row r="1" spans="13:14" ht="15">
      <c r="M1" s="491" t="s">
        <v>599</v>
      </c>
      <c r="N1" s="492"/>
    </row>
    <row r="2" spans="13:14" ht="15">
      <c r="M2" s="491" t="s">
        <v>600</v>
      </c>
      <c r="N2" s="492"/>
    </row>
    <row r="3" spans="13:14" ht="15">
      <c r="M3" s="491" t="s">
        <v>286</v>
      </c>
      <c r="N3" s="492"/>
    </row>
    <row r="4" spans="13:14" ht="15">
      <c r="M4" s="491" t="s">
        <v>601</v>
      </c>
      <c r="N4" s="492"/>
    </row>
    <row r="5" spans="13:14" ht="12.75">
      <c r="M5" s="492"/>
      <c r="N5" s="492"/>
    </row>
    <row r="6" spans="1:15" ht="15.75">
      <c r="A6" s="864" t="s">
        <v>602</v>
      </c>
      <c r="B6" s="873"/>
      <c r="C6" s="873"/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494"/>
    </row>
    <row r="7" spans="1:15" ht="12.75">
      <c r="A7" s="486"/>
      <c r="B7" s="494"/>
      <c r="C7" s="494"/>
      <c r="D7" s="494"/>
      <c r="E7" s="494"/>
      <c r="F7" s="494"/>
      <c r="G7" s="486"/>
      <c r="H7" s="486"/>
      <c r="I7" s="486"/>
      <c r="J7" s="486"/>
      <c r="K7" s="486"/>
      <c r="L7" s="486"/>
      <c r="M7" s="486"/>
      <c r="N7" s="486"/>
      <c r="O7" s="486"/>
    </row>
    <row r="8" spans="2:6" ht="12.75">
      <c r="B8" s="494"/>
      <c r="C8" s="494"/>
      <c r="D8" s="495"/>
      <c r="E8" s="494"/>
      <c r="F8" s="494"/>
    </row>
    <row r="9" spans="1:15" ht="12.75">
      <c r="A9" s="496" t="s">
        <v>603</v>
      </c>
      <c r="B9" s="497" t="s">
        <v>1</v>
      </c>
      <c r="C9" s="497" t="s">
        <v>2</v>
      </c>
      <c r="D9" s="498" t="s">
        <v>604</v>
      </c>
      <c r="E9" s="497" t="s">
        <v>605</v>
      </c>
      <c r="F9" s="499" t="s">
        <v>606</v>
      </c>
      <c r="G9" s="497" t="s">
        <v>607</v>
      </c>
      <c r="H9" s="874"/>
      <c r="I9" s="875"/>
      <c r="J9" s="876"/>
      <c r="K9" s="500"/>
      <c r="L9" s="874" t="s">
        <v>608</v>
      </c>
      <c r="M9" s="875"/>
      <c r="N9" s="876"/>
      <c r="O9" s="500"/>
    </row>
    <row r="10" spans="1:15" ht="12.75">
      <c r="A10" s="501"/>
      <c r="B10" s="502"/>
      <c r="C10" s="502"/>
      <c r="D10" s="503" t="s">
        <v>609</v>
      </c>
      <c r="E10" s="502" t="s">
        <v>610</v>
      </c>
      <c r="F10" s="504" t="s">
        <v>611</v>
      </c>
      <c r="G10" s="502" t="s">
        <v>612</v>
      </c>
      <c r="H10" s="874"/>
      <c r="I10" s="875"/>
      <c r="J10" s="876"/>
      <c r="K10" s="500"/>
      <c r="L10" s="874" t="s">
        <v>613</v>
      </c>
      <c r="M10" s="877"/>
      <c r="N10" s="878"/>
      <c r="O10" s="505">
        <v>2003</v>
      </c>
    </row>
    <row r="11" spans="1:15" ht="12.75">
      <c r="A11" s="501"/>
      <c r="B11" s="502"/>
      <c r="C11" s="502"/>
      <c r="D11" s="503" t="s">
        <v>614</v>
      </c>
      <c r="E11" s="502" t="s">
        <v>615</v>
      </c>
      <c r="F11" s="504" t="s">
        <v>616</v>
      </c>
      <c r="G11" s="502" t="s">
        <v>617</v>
      </c>
      <c r="H11" s="506" t="s">
        <v>618</v>
      </c>
      <c r="I11" s="506" t="s">
        <v>619</v>
      </c>
      <c r="J11" s="506" t="s">
        <v>619</v>
      </c>
      <c r="K11" s="506" t="s">
        <v>618</v>
      </c>
      <c r="L11" s="502" t="s">
        <v>620</v>
      </c>
      <c r="M11" s="502" t="s">
        <v>621</v>
      </c>
      <c r="N11" s="503" t="s">
        <v>622</v>
      </c>
      <c r="O11" s="507"/>
    </row>
    <row r="12" spans="1:15" ht="12.75">
      <c r="A12" s="501"/>
      <c r="B12" s="502"/>
      <c r="C12" s="502"/>
      <c r="D12" s="503" t="s">
        <v>623</v>
      </c>
      <c r="E12" s="502" t="s">
        <v>624</v>
      </c>
      <c r="F12" s="504"/>
      <c r="G12" s="502"/>
      <c r="H12" s="506" t="s">
        <v>625</v>
      </c>
      <c r="I12" s="506" t="s">
        <v>626</v>
      </c>
      <c r="J12" s="506" t="s">
        <v>627</v>
      </c>
      <c r="K12" s="506">
        <v>2001</v>
      </c>
      <c r="L12" s="502" t="s">
        <v>628</v>
      </c>
      <c r="M12" s="502" t="s">
        <v>629</v>
      </c>
      <c r="N12" s="503" t="s">
        <v>630</v>
      </c>
      <c r="O12" s="507"/>
    </row>
    <row r="13" spans="1:15" ht="12.75">
      <c r="A13" s="508"/>
      <c r="B13" s="509"/>
      <c r="C13" s="509"/>
      <c r="D13" s="510"/>
      <c r="E13" s="509" t="s">
        <v>631</v>
      </c>
      <c r="F13" s="511"/>
      <c r="G13" s="509"/>
      <c r="H13" s="512" t="s">
        <v>632</v>
      </c>
      <c r="I13" s="512"/>
      <c r="J13" s="512"/>
      <c r="K13" s="512"/>
      <c r="L13" s="509"/>
      <c r="M13" s="509" t="s">
        <v>633</v>
      </c>
      <c r="N13" s="510"/>
      <c r="O13" s="513"/>
    </row>
    <row r="14" spans="1:15" ht="12.75">
      <c r="A14" s="514" t="s">
        <v>561</v>
      </c>
      <c r="B14" s="515">
        <v>600</v>
      </c>
      <c r="C14" s="515">
        <v>60014</v>
      </c>
      <c r="D14" s="516" t="s">
        <v>634</v>
      </c>
      <c r="E14" s="515" t="s">
        <v>635</v>
      </c>
      <c r="F14" s="517" t="s">
        <v>636</v>
      </c>
      <c r="G14" s="518"/>
      <c r="H14" s="519"/>
      <c r="I14" s="520"/>
      <c r="J14" s="520"/>
      <c r="K14" s="519"/>
      <c r="L14" s="521">
        <v>230.7</v>
      </c>
      <c r="M14" s="515"/>
      <c r="N14" s="521">
        <v>100</v>
      </c>
      <c r="O14" s="507"/>
    </row>
    <row r="15" spans="1:15" ht="12.75">
      <c r="A15" s="522"/>
      <c r="B15" s="515"/>
      <c r="C15" s="515"/>
      <c r="D15" s="516" t="s">
        <v>637</v>
      </c>
      <c r="E15" s="515" t="s">
        <v>638</v>
      </c>
      <c r="F15" s="517"/>
      <c r="G15" s="518"/>
      <c r="H15" s="519"/>
      <c r="I15" s="520"/>
      <c r="J15" s="520"/>
      <c r="K15" s="519"/>
      <c r="L15" s="521"/>
      <c r="M15" s="523"/>
      <c r="N15" s="521"/>
      <c r="O15" s="507"/>
    </row>
    <row r="16" spans="1:15" ht="12.75">
      <c r="A16" s="524"/>
      <c r="B16" s="525"/>
      <c r="C16" s="525"/>
      <c r="D16" s="526"/>
      <c r="E16" s="525"/>
      <c r="F16" s="525"/>
      <c r="G16" s="527"/>
      <c r="H16" s="527"/>
      <c r="I16" s="527"/>
      <c r="J16" s="527"/>
      <c r="K16" s="527"/>
      <c r="L16" s="528"/>
      <c r="M16" s="529"/>
      <c r="N16" s="528"/>
      <c r="O16" s="507"/>
    </row>
    <row r="17" spans="1:15" ht="12.75">
      <c r="A17" s="879"/>
      <c r="B17" s="880"/>
      <c r="C17" s="880"/>
      <c r="D17" s="880"/>
      <c r="E17" s="880"/>
      <c r="F17" s="880"/>
      <c r="G17" s="342"/>
      <c r="H17" s="342"/>
      <c r="I17" s="342"/>
      <c r="J17" s="342"/>
      <c r="K17" s="342"/>
      <c r="L17" s="880"/>
      <c r="M17" s="880"/>
      <c r="N17" s="881"/>
      <c r="O17" s="507"/>
    </row>
    <row r="18" spans="1:15" ht="12.75">
      <c r="A18" s="532"/>
      <c r="B18" s="533"/>
      <c r="C18" s="533"/>
      <c r="D18" s="534"/>
      <c r="E18" s="533"/>
      <c r="F18" s="533"/>
      <c r="G18" s="257"/>
      <c r="H18" s="257"/>
      <c r="I18" s="257"/>
      <c r="J18" s="257"/>
      <c r="K18" s="257"/>
      <c r="L18" s="534"/>
      <c r="M18" s="534"/>
      <c r="N18" s="535"/>
      <c r="O18" s="507"/>
    </row>
    <row r="19" spans="1:15" ht="12.75">
      <c r="A19" s="514" t="s">
        <v>562</v>
      </c>
      <c r="B19" s="536">
        <v>600</v>
      </c>
      <c r="C19" s="536">
        <v>60014</v>
      </c>
      <c r="D19" s="537" t="s">
        <v>639</v>
      </c>
      <c r="E19" s="536" t="s">
        <v>635</v>
      </c>
      <c r="F19" s="536" t="s">
        <v>636</v>
      </c>
      <c r="G19" s="257"/>
      <c r="H19" s="257"/>
      <c r="I19" s="257"/>
      <c r="J19" s="257"/>
      <c r="K19" s="257"/>
      <c r="L19" s="537"/>
      <c r="M19" s="537"/>
      <c r="N19" s="538">
        <v>2222</v>
      </c>
      <c r="O19" s="507"/>
    </row>
    <row r="20" spans="1:15" ht="12.75">
      <c r="A20" s="539"/>
      <c r="B20" s="540"/>
      <c r="C20" s="540"/>
      <c r="D20" s="541" t="s">
        <v>640</v>
      </c>
      <c r="E20" s="540" t="s">
        <v>638</v>
      </c>
      <c r="F20" s="540"/>
      <c r="G20" s="257"/>
      <c r="H20" s="257"/>
      <c r="I20" s="257"/>
      <c r="J20" s="257"/>
      <c r="K20" s="257"/>
      <c r="L20" s="541"/>
      <c r="M20" s="541"/>
      <c r="N20" s="542" t="s">
        <v>641</v>
      </c>
      <c r="O20" s="507"/>
    </row>
    <row r="21" spans="1:15" ht="12.75">
      <c r="A21" s="882"/>
      <c r="B21" s="883"/>
      <c r="C21" s="883"/>
      <c r="D21" s="884"/>
      <c r="E21" s="883"/>
      <c r="F21" s="883"/>
      <c r="G21" s="885"/>
      <c r="H21" s="885"/>
      <c r="I21" s="885"/>
      <c r="J21" s="885"/>
      <c r="K21" s="885"/>
      <c r="L21" s="883"/>
      <c r="M21" s="883"/>
      <c r="N21" s="886"/>
      <c r="O21" s="507"/>
    </row>
    <row r="22" spans="1:15" ht="12.75">
      <c r="A22" s="546"/>
      <c r="B22" s="547"/>
      <c r="C22" s="548"/>
      <c r="D22" s="549"/>
      <c r="E22" s="550"/>
      <c r="F22" s="547"/>
      <c r="G22" s="551"/>
      <c r="H22" s="551"/>
      <c r="I22" s="551"/>
      <c r="J22" s="551"/>
      <c r="K22" s="551"/>
      <c r="L22" s="549"/>
      <c r="M22" s="551"/>
      <c r="N22" s="549"/>
      <c r="O22" s="507"/>
    </row>
    <row r="23" spans="1:15" ht="12.75">
      <c r="A23" s="552" t="s">
        <v>563</v>
      </c>
      <c r="B23" s="553">
        <v>600</v>
      </c>
      <c r="C23" s="552">
        <v>60014</v>
      </c>
      <c r="D23" s="554" t="s">
        <v>642</v>
      </c>
      <c r="E23" s="555" t="s">
        <v>643</v>
      </c>
      <c r="F23" s="556" t="s">
        <v>636</v>
      </c>
      <c r="G23" s="545"/>
      <c r="H23" s="545"/>
      <c r="I23" s="545"/>
      <c r="J23" s="545"/>
      <c r="K23" s="545"/>
      <c r="L23" s="554"/>
      <c r="M23" s="545"/>
      <c r="N23" s="557">
        <v>720</v>
      </c>
      <c r="O23" s="507"/>
    </row>
    <row r="24" spans="1:15" ht="12.75">
      <c r="A24" s="543"/>
      <c r="B24" s="558"/>
      <c r="C24" s="559"/>
      <c r="D24" s="560" t="s">
        <v>644</v>
      </c>
      <c r="E24" s="561" t="s">
        <v>638</v>
      </c>
      <c r="F24" s="558"/>
      <c r="G24" s="544"/>
      <c r="H24" s="544"/>
      <c r="I24" s="544"/>
      <c r="J24" s="544"/>
      <c r="K24" s="544"/>
      <c r="L24" s="560"/>
      <c r="M24" s="544"/>
      <c r="N24" s="562" t="s">
        <v>645</v>
      </c>
      <c r="O24" s="507"/>
    </row>
    <row r="25" spans="1:15" ht="12.75">
      <c r="A25" s="887"/>
      <c r="B25" s="342"/>
      <c r="C25" s="342"/>
      <c r="D25" s="794"/>
      <c r="E25" s="342"/>
      <c r="F25" s="342"/>
      <c r="G25" s="342"/>
      <c r="H25" s="342"/>
      <c r="I25" s="342"/>
      <c r="J25" s="342"/>
      <c r="K25" s="342"/>
      <c r="L25" s="342"/>
      <c r="M25" s="342"/>
      <c r="N25" s="575"/>
      <c r="O25" s="507"/>
    </row>
    <row r="26" spans="1:15" ht="12.75">
      <c r="A26" s="547"/>
      <c r="B26" s="563"/>
      <c r="C26" s="547"/>
      <c r="D26" s="545"/>
      <c r="E26" s="547"/>
      <c r="F26" s="563"/>
      <c r="G26" s="545"/>
      <c r="H26" s="545"/>
      <c r="I26" s="545"/>
      <c r="J26" s="545"/>
      <c r="K26" s="545"/>
      <c r="L26" s="549"/>
      <c r="M26" s="545"/>
      <c r="N26" s="549"/>
      <c r="O26" s="507"/>
    </row>
    <row r="27" spans="1:15" ht="12.75">
      <c r="A27" s="553" t="s">
        <v>564</v>
      </c>
      <c r="B27" s="563">
        <v>600</v>
      </c>
      <c r="C27" s="553">
        <v>60014</v>
      </c>
      <c r="D27" s="545" t="s">
        <v>646</v>
      </c>
      <c r="E27" s="553" t="s">
        <v>643</v>
      </c>
      <c r="F27" s="563" t="s">
        <v>647</v>
      </c>
      <c r="G27" s="545"/>
      <c r="H27" s="545"/>
      <c r="I27" s="545"/>
      <c r="J27" s="545"/>
      <c r="K27" s="545"/>
      <c r="L27" s="557">
        <v>315</v>
      </c>
      <c r="M27" s="545"/>
      <c r="N27" s="557">
        <v>945</v>
      </c>
      <c r="O27" s="507"/>
    </row>
    <row r="28" spans="1:15" ht="12.75">
      <c r="A28" s="558"/>
      <c r="B28" s="563"/>
      <c r="C28" s="558"/>
      <c r="D28" s="545" t="s">
        <v>648</v>
      </c>
      <c r="E28" s="558" t="s">
        <v>638</v>
      </c>
      <c r="F28" s="563"/>
      <c r="G28" s="545"/>
      <c r="H28" s="545"/>
      <c r="I28" s="545"/>
      <c r="J28" s="545"/>
      <c r="K28" s="545"/>
      <c r="L28" s="560"/>
      <c r="M28" s="545"/>
      <c r="N28" s="562"/>
      <c r="O28" s="507"/>
    </row>
    <row r="29" spans="1:15" ht="12.75">
      <c r="A29" s="887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575"/>
      <c r="O29" s="507"/>
    </row>
    <row r="30" spans="1:15" ht="12.75">
      <c r="A30" s="547"/>
      <c r="B30" s="547"/>
      <c r="C30" s="564"/>
      <c r="D30" s="549"/>
      <c r="E30" s="564"/>
      <c r="F30" s="547"/>
      <c r="G30" s="551"/>
      <c r="H30" s="551"/>
      <c r="I30" s="551"/>
      <c r="J30" s="551"/>
      <c r="K30" s="551"/>
      <c r="L30" s="549"/>
      <c r="M30" s="549"/>
      <c r="N30" s="549"/>
      <c r="O30" s="507"/>
    </row>
    <row r="31" spans="1:15" ht="12.75">
      <c r="A31" s="553" t="s">
        <v>565</v>
      </c>
      <c r="B31" s="553">
        <v>600</v>
      </c>
      <c r="C31" s="563">
        <v>60014</v>
      </c>
      <c r="D31" s="554" t="s">
        <v>649</v>
      </c>
      <c r="E31" s="563" t="s">
        <v>643</v>
      </c>
      <c r="F31" s="556" t="s">
        <v>636</v>
      </c>
      <c r="G31" s="545"/>
      <c r="H31" s="545"/>
      <c r="I31" s="545"/>
      <c r="J31" s="545"/>
      <c r="K31" s="545"/>
      <c r="L31" s="554">
        <v>99.1</v>
      </c>
      <c r="M31" s="554"/>
      <c r="N31" s="554">
        <v>363.5</v>
      </c>
      <c r="O31" s="507"/>
    </row>
    <row r="32" spans="1:15" ht="12.75">
      <c r="A32" s="558"/>
      <c r="B32" s="558"/>
      <c r="C32" s="565"/>
      <c r="D32" s="566" t="s">
        <v>650</v>
      </c>
      <c r="E32" s="565" t="s">
        <v>638</v>
      </c>
      <c r="F32" s="558"/>
      <c r="G32" s="544"/>
      <c r="H32" s="544"/>
      <c r="I32" s="544"/>
      <c r="J32" s="544"/>
      <c r="K32" s="544"/>
      <c r="L32" s="560"/>
      <c r="M32" s="560"/>
      <c r="N32" s="560"/>
      <c r="O32" s="507"/>
    </row>
    <row r="33" spans="1:15" ht="12.75">
      <c r="A33" s="887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575"/>
      <c r="O33" s="507"/>
    </row>
    <row r="34" spans="1:15" ht="12.75">
      <c r="A34" s="547"/>
      <c r="B34" s="222"/>
      <c r="C34" s="533"/>
      <c r="D34" s="257"/>
      <c r="E34" s="533"/>
      <c r="F34" s="222"/>
      <c r="G34" s="257"/>
      <c r="H34" s="257"/>
      <c r="I34" s="257"/>
      <c r="J34" s="257"/>
      <c r="K34" s="257"/>
      <c r="L34" s="365"/>
      <c r="M34" s="257"/>
      <c r="N34" s="365"/>
      <c r="O34" s="507"/>
    </row>
    <row r="35" spans="1:15" ht="12.75">
      <c r="A35" s="553" t="s">
        <v>566</v>
      </c>
      <c r="B35" s="222">
        <v>600</v>
      </c>
      <c r="C35" s="536">
        <v>60014</v>
      </c>
      <c r="D35" s="257" t="s">
        <v>651</v>
      </c>
      <c r="E35" s="536" t="s">
        <v>643</v>
      </c>
      <c r="F35" s="567" t="s">
        <v>636</v>
      </c>
      <c r="G35" s="257"/>
      <c r="H35" s="257"/>
      <c r="I35" s="257"/>
      <c r="J35" s="257"/>
      <c r="K35" s="257"/>
      <c r="L35" s="394"/>
      <c r="M35" s="257"/>
      <c r="N35" s="394">
        <v>714.3</v>
      </c>
      <c r="O35" s="507"/>
    </row>
    <row r="36" spans="1:15" ht="12.75">
      <c r="A36" s="558"/>
      <c r="B36" s="222"/>
      <c r="C36" s="540"/>
      <c r="D36" s="568" t="s">
        <v>652</v>
      </c>
      <c r="E36" s="540" t="s">
        <v>653</v>
      </c>
      <c r="F36" s="222"/>
      <c r="G36" s="257"/>
      <c r="H36" s="257"/>
      <c r="I36" s="257"/>
      <c r="J36" s="257"/>
      <c r="K36" s="257"/>
      <c r="L36" s="569"/>
      <c r="M36" s="257"/>
      <c r="N36" s="542" t="s">
        <v>654</v>
      </c>
      <c r="O36" s="507"/>
    </row>
    <row r="37" spans="1:15" ht="12.75">
      <c r="A37" s="888"/>
      <c r="B37" s="342"/>
      <c r="C37" s="794"/>
      <c r="D37" s="342"/>
      <c r="E37" s="794"/>
      <c r="F37" s="342"/>
      <c r="G37" s="342"/>
      <c r="H37" s="342"/>
      <c r="I37" s="342"/>
      <c r="J37" s="342"/>
      <c r="K37" s="342"/>
      <c r="L37" s="794"/>
      <c r="M37" s="342"/>
      <c r="N37" s="837"/>
      <c r="O37" s="507"/>
    </row>
    <row r="38" spans="1:15" ht="12.75">
      <c r="A38" s="547"/>
      <c r="B38" s="212"/>
      <c r="C38" s="533"/>
      <c r="D38" s="530"/>
      <c r="E38" s="533"/>
      <c r="F38" s="212"/>
      <c r="G38" s="530"/>
      <c r="H38" s="530"/>
      <c r="I38" s="530"/>
      <c r="J38" s="530"/>
      <c r="K38" s="530"/>
      <c r="L38" s="365"/>
      <c r="M38" s="530"/>
      <c r="N38" s="365"/>
      <c r="O38" s="507"/>
    </row>
    <row r="39" spans="1:15" ht="12.75">
      <c r="A39" s="553" t="s">
        <v>567</v>
      </c>
      <c r="B39" s="222">
        <v>600</v>
      </c>
      <c r="C39" s="536">
        <v>60014</v>
      </c>
      <c r="D39" s="257" t="s">
        <v>655</v>
      </c>
      <c r="E39" s="536" t="s">
        <v>643</v>
      </c>
      <c r="F39" s="567" t="s">
        <v>656</v>
      </c>
      <c r="G39" s="257"/>
      <c r="H39" s="257"/>
      <c r="I39" s="257"/>
      <c r="J39" s="257"/>
      <c r="K39" s="257"/>
      <c r="L39" s="394"/>
      <c r="M39" s="257"/>
      <c r="N39" s="570">
        <v>2496</v>
      </c>
      <c r="O39" s="507"/>
    </row>
    <row r="40" spans="1:15" ht="12.75">
      <c r="A40" s="558"/>
      <c r="B40" s="577"/>
      <c r="C40" s="540"/>
      <c r="D40" s="578" t="s">
        <v>657</v>
      </c>
      <c r="E40" s="540" t="s">
        <v>638</v>
      </c>
      <c r="F40" s="577"/>
      <c r="G40" s="225"/>
      <c r="H40" s="225"/>
      <c r="I40" s="225"/>
      <c r="J40" s="225"/>
      <c r="K40" s="225"/>
      <c r="L40" s="569"/>
      <c r="M40" s="225"/>
      <c r="N40" s="542" t="s">
        <v>658</v>
      </c>
      <c r="O40" s="507"/>
    </row>
    <row r="41" spans="1:15" ht="12.75">
      <c r="A41" s="887"/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575"/>
      <c r="O41" s="507"/>
    </row>
    <row r="42" spans="1:15" ht="12.75">
      <c r="A42" s="547"/>
      <c r="B42" s="222"/>
      <c r="C42" s="533"/>
      <c r="D42" s="257"/>
      <c r="E42" s="533"/>
      <c r="F42" s="222"/>
      <c r="G42" s="257"/>
      <c r="H42" s="257"/>
      <c r="I42" s="257"/>
      <c r="J42" s="257"/>
      <c r="K42" s="257"/>
      <c r="L42" s="365"/>
      <c r="M42" s="257"/>
      <c r="N42" s="365"/>
      <c r="O42" s="507"/>
    </row>
    <row r="43" spans="1:15" ht="12.75">
      <c r="A43" s="553" t="s">
        <v>568</v>
      </c>
      <c r="B43" s="222">
        <v>600</v>
      </c>
      <c r="C43" s="536">
        <v>60014</v>
      </c>
      <c r="D43" s="257" t="s">
        <v>659</v>
      </c>
      <c r="E43" s="536" t="s">
        <v>635</v>
      </c>
      <c r="F43" s="567" t="s">
        <v>636</v>
      </c>
      <c r="G43" s="257"/>
      <c r="H43" s="257"/>
      <c r="I43" s="257"/>
      <c r="J43" s="257"/>
      <c r="K43" s="257"/>
      <c r="L43" s="394">
        <v>22.8</v>
      </c>
      <c r="M43" s="257"/>
      <c r="N43" s="394">
        <v>67.5</v>
      </c>
      <c r="O43" s="507"/>
    </row>
    <row r="44" spans="1:15" ht="12.75">
      <c r="A44" s="558"/>
      <c r="B44" s="222"/>
      <c r="C44" s="540"/>
      <c r="D44" s="257"/>
      <c r="E44" s="540" t="s">
        <v>638</v>
      </c>
      <c r="F44" s="222"/>
      <c r="G44" s="257"/>
      <c r="H44" s="257"/>
      <c r="I44" s="257"/>
      <c r="J44" s="257"/>
      <c r="K44" s="257"/>
      <c r="L44" s="569"/>
      <c r="M44" s="257"/>
      <c r="N44" s="569"/>
      <c r="O44" s="507"/>
    </row>
    <row r="45" spans="1:15" ht="12.75">
      <c r="A45" s="887"/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575"/>
      <c r="O45" s="507"/>
    </row>
    <row r="46" spans="1:15" ht="12.75">
      <c r="A46" s="547"/>
      <c r="B46" s="212"/>
      <c r="C46" s="533"/>
      <c r="D46" s="530"/>
      <c r="E46" s="533"/>
      <c r="F46" s="212"/>
      <c r="G46" s="530"/>
      <c r="H46" s="530"/>
      <c r="I46" s="530"/>
      <c r="J46" s="530"/>
      <c r="K46" s="530"/>
      <c r="L46" s="365"/>
      <c r="M46" s="530"/>
      <c r="N46" s="365"/>
      <c r="O46" s="507"/>
    </row>
    <row r="47" spans="1:15" ht="12.75">
      <c r="A47" s="553" t="s">
        <v>569</v>
      </c>
      <c r="B47" s="222">
        <v>600</v>
      </c>
      <c r="C47" s="536">
        <v>60014</v>
      </c>
      <c r="D47" s="257" t="s">
        <v>660</v>
      </c>
      <c r="E47" s="536" t="s">
        <v>643</v>
      </c>
      <c r="F47" s="567" t="s">
        <v>636</v>
      </c>
      <c r="G47" s="257"/>
      <c r="H47" s="257"/>
      <c r="I47" s="257"/>
      <c r="J47" s="257"/>
      <c r="K47" s="257"/>
      <c r="L47" s="394">
        <v>297.1</v>
      </c>
      <c r="M47" s="257"/>
      <c r="N47" s="557">
        <v>160</v>
      </c>
      <c r="O47" s="507"/>
    </row>
    <row r="48" spans="1:15" ht="12.75">
      <c r="A48" s="558"/>
      <c r="B48" s="577"/>
      <c r="C48" s="540"/>
      <c r="D48" s="225"/>
      <c r="E48" s="540" t="s">
        <v>638</v>
      </c>
      <c r="F48" s="577"/>
      <c r="G48" s="225"/>
      <c r="H48" s="225"/>
      <c r="I48" s="225"/>
      <c r="J48" s="225"/>
      <c r="K48" s="225"/>
      <c r="L48" s="569"/>
      <c r="M48" s="225"/>
      <c r="N48" s="569"/>
      <c r="O48" s="507"/>
    </row>
    <row r="49" spans="1:15" ht="12.75">
      <c r="A49" s="887"/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575"/>
      <c r="O49" s="507"/>
    </row>
    <row r="50" spans="1:15" ht="12.75">
      <c r="A50" s="547"/>
      <c r="B50" s="222"/>
      <c r="C50" s="533"/>
      <c r="D50" s="257"/>
      <c r="E50" s="533"/>
      <c r="F50" s="222"/>
      <c r="G50" s="257"/>
      <c r="H50" s="257"/>
      <c r="I50" s="257"/>
      <c r="J50" s="257"/>
      <c r="K50" s="257"/>
      <c r="L50" s="365"/>
      <c r="M50" s="257"/>
      <c r="N50" s="365"/>
      <c r="O50" s="507"/>
    </row>
    <row r="51" spans="1:15" ht="12.75">
      <c r="A51" s="553" t="s">
        <v>661</v>
      </c>
      <c r="B51" s="222">
        <v>600</v>
      </c>
      <c r="C51" s="536">
        <v>60014</v>
      </c>
      <c r="D51" s="257" t="s">
        <v>662</v>
      </c>
      <c r="E51" s="536" t="s">
        <v>643</v>
      </c>
      <c r="F51" s="567" t="s">
        <v>663</v>
      </c>
      <c r="G51" s="257"/>
      <c r="H51" s="257"/>
      <c r="I51" s="257"/>
      <c r="J51" s="257"/>
      <c r="K51" s="257"/>
      <c r="L51" s="557">
        <v>195</v>
      </c>
      <c r="M51" s="257"/>
      <c r="N51" s="557">
        <v>80</v>
      </c>
      <c r="O51" s="507"/>
    </row>
    <row r="52" spans="1:15" ht="12.75">
      <c r="A52" s="558"/>
      <c r="B52" s="222"/>
      <c r="C52" s="540"/>
      <c r="D52" s="257"/>
      <c r="E52" s="540" t="s">
        <v>638</v>
      </c>
      <c r="F52" s="222"/>
      <c r="G52" s="257"/>
      <c r="H52" s="257"/>
      <c r="I52" s="257"/>
      <c r="J52" s="257"/>
      <c r="K52" s="257"/>
      <c r="L52" s="569"/>
      <c r="M52" s="257"/>
      <c r="N52" s="569"/>
      <c r="O52" s="507"/>
    </row>
    <row r="53" spans="1:15" ht="12.75">
      <c r="A53" s="887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575"/>
      <c r="O53" s="507"/>
    </row>
    <row r="54" spans="1:15" ht="12.75">
      <c r="A54" s="547"/>
      <c r="B54" s="212"/>
      <c r="C54" s="533"/>
      <c r="D54" s="530"/>
      <c r="E54" s="533"/>
      <c r="F54" s="212"/>
      <c r="G54" s="530"/>
      <c r="H54" s="530"/>
      <c r="I54" s="530"/>
      <c r="J54" s="530"/>
      <c r="K54" s="530"/>
      <c r="L54" s="365"/>
      <c r="M54" s="530"/>
      <c r="N54" s="365"/>
      <c r="O54" s="507"/>
    </row>
    <row r="55" spans="1:15" ht="12.75">
      <c r="A55" s="553" t="s">
        <v>664</v>
      </c>
      <c r="B55" s="222">
        <v>600</v>
      </c>
      <c r="C55" s="536">
        <v>60014</v>
      </c>
      <c r="D55" s="257" t="s">
        <v>665</v>
      </c>
      <c r="E55" s="536" t="s">
        <v>643</v>
      </c>
      <c r="F55" s="567" t="s">
        <v>636</v>
      </c>
      <c r="G55" s="257"/>
      <c r="H55" s="257"/>
      <c r="I55" s="257"/>
      <c r="J55" s="257"/>
      <c r="K55" s="257"/>
      <c r="L55" s="557">
        <v>110</v>
      </c>
      <c r="M55" s="257"/>
      <c r="N55" s="557">
        <v>90</v>
      </c>
      <c r="O55" s="507"/>
    </row>
    <row r="56" spans="1:15" ht="12.75">
      <c r="A56" s="558"/>
      <c r="B56" s="577"/>
      <c r="C56" s="540"/>
      <c r="D56" s="225" t="s">
        <v>666</v>
      </c>
      <c r="E56" s="540" t="s">
        <v>638</v>
      </c>
      <c r="F56" s="577"/>
      <c r="G56" s="225"/>
      <c r="H56" s="225"/>
      <c r="I56" s="225"/>
      <c r="J56" s="225"/>
      <c r="K56" s="225"/>
      <c r="L56" s="569"/>
      <c r="M56" s="225"/>
      <c r="N56" s="569"/>
      <c r="O56" s="507"/>
    </row>
    <row r="57" spans="1:15" ht="12.75">
      <c r="A57" s="887"/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575"/>
      <c r="O57" s="507"/>
    </row>
    <row r="58" spans="1:15" ht="12.75">
      <c r="A58" s="547"/>
      <c r="B58" s="222"/>
      <c r="C58" s="533"/>
      <c r="D58" s="257"/>
      <c r="E58" s="533"/>
      <c r="F58" s="222"/>
      <c r="G58" s="257"/>
      <c r="H58" s="257"/>
      <c r="I58" s="257"/>
      <c r="J58" s="257"/>
      <c r="K58" s="257"/>
      <c r="L58" s="365"/>
      <c r="M58" s="257"/>
      <c r="N58" s="365"/>
      <c r="O58" s="507"/>
    </row>
    <row r="59" spans="1:15" ht="12.75">
      <c r="A59" s="553" t="s">
        <v>667</v>
      </c>
      <c r="B59" s="222">
        <v>600</v>
      </c>
      <c r="C59" s="536">
        <v>60014</v>
      </c>
      <c r="D59" s="257" t="s">
        <v>668</v>
      </c>
      <c r="E59" s="536" t="s">
        <v>643</v>
      </c>
      <c r="F59" s="567" t="s">
        <v>636</v>
      </c>
      <c r="G59" s="257"/>
      <c r="H59" s="257"/>
      <c r="I59" s="257"/>
      <c r="J59" s="257"/>
      <c r="K59" s="257"/>
      <c r="L59" s="557">
        <v>80</v>
      </c>
      <c r="M59" s="579"/>
      <c r="N59" s="557">
        <v>60</v>
      </c>
      <c r="O59" s="507"/>
    </row>
    <row r="60" spans="1:15" ht="12.75">
      <c r="A60" s="558"/>
      <c r="B60" s="222"/>
      <c r="C60" s="540"/>
      <c r="D60" s="568" t="s">
        <v>666</v>
      </c>
      <c r="E60" s="540" t="s">
        <v>638</v>
      </c>
      <c r="F60" s="222"/>
      <c r="G60" s="257"/>
      <c r="H60" s="257"/>
      <c r="I60" s="257"/>
      <c r="J60" s="257"/>
      <c r="K60" s="257"/>
      <c r="L60" s="569"/>
      <c r="M60" s="257"/>
      <c r="N60" s="569"/>
      <c r="O60" s="507"/>
    </row>
    <row r="61" spans="1:15" ht="12.75">
      <c r="A61" s="889"/>
      <c r="B61" s="342"/>
      <c r="C61" s="880"/>
      <c r="D61" s="342"/>
      <c r="E61" s="880"/>
      <c r="F61" s="342"/>
      <c r="G61" s="342"/>
      <c r="H61" s="342"/>
      <c r="I61" s="342"/>
      <c r="J61" s="342"/>
      <c r="K61" s="342"/>
      <c r="L61" s="880"/>
      <c r="M61" s="342"/>
      <c r="N61" s="881"/>
      <c r="O61" s="507"/>
    </row>
    <row r="62" spans="1:15" ht="12.75">
      <c r="A62" s="547"/>
      <c r="B62" s="222"/>
      <c r="C62" s="533"/>
      <c r="D62" s="257"/>
      <c r="E62" s="533"/>
      <c r="F62" s="222"/>
      <c r="G62" s="257"/>
      <c r="H62" s="257"/>
      <c r="I62" s="257"/>
      <c r="J62" s="257"/>
      <c r="K62" s="257"/>
      <c r="L62" s="365"/>
      <c r="M62" s="257"/>
      <c r="N62" s="365"/>
      <c r="O62" s="507"/>
    </row>
    <row r="63" spans="1:15" ht="12.75">
      <c r="A63" s="553" t="s">
        <v>669</v>
      </c>
      <c r="B63" s="222">
        <v>600</v>
      </c>
      <c r="C63" s="536">
        <v>60014</v>
      </c>
      <c r="D63" s="257" t="s">
        <v>670</v>
      </c>
      <c r="E63" s="536" t="s">
        <v>643</v>
      </c>
      <c r="F63" s="567" t="s">
        <v>636</v>
      </c>
      <c r="G63" s="257"/>
      <c r="H63" s="257"/>
      <c r="I63" s="257"/>
      <c r="J63" s="257"/>
      <c r="K63" s="257"/>
      <c r="L63" s="557">
        <v>145</v>
      </c>
      <c r="M63" s="257"/>
      <c r="N63" s="557">
        <v>90</v>
      </c>
      <c r="O63" s="507"/>
    </row>
    <row r="64" spans="1:15" ht="12.75">
      <c r="A64" s="558"/>
      <c r="B64" s="222"/>
      <c r="C64" s="540"/>
      <c r="D64" s="568" t="s">
        <v>666</v>
      </c>
      <c r="E64" s="540" t="s">
        <v>638</v>
      </c>
      <c r="F64" s="222"/>
      <c r="G64" s="257"/>
      <c r="H64" s="257"/>
      <c r="I64" s="257"/>
      <c r="J64" s="257"/>
      <c r="K64" s="257"/>
      <c r="L64" s="569"/>
      <c r="M64" s="257"/>
      <c r="N64" s="569"/>
      <c r="O64" s="507"/>
    </row>
    <row r="65" spans="1:15" ht="12.75">
      <c r="A65" s="887"/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575"/>
      <c r="O65" s="507"/>
    </row>
    <row r="66" spans="1:15" ht="12.75">
      <c r="A66" s="547"/>
      <c r="B66" s="222"/>
      <c r="C66" s="533"/>
      <c r="D66" s="257"/>
      <c r="E66" s="533"/>
      <c r="F66" s="222"/>
      <c r="G66" s="257"/>
      <c r="H66" s="257"/>
      <c r="I66" s="257"/>
      <c r="J66" s="257"/>
      <c r="K66" s="257"/>
      <c r="L66" s="365"/>
      <c r="M66" s="257"/>
      <c r="N66" s="365"/>
      <c r="O66" s="507"/>
    </row>
    <row r="67" spans="1:15" ht="12.75">
      <c r="A67" s="553" t="s">
        <v>671</v>
      </c>
      <c r="B67" s="222">
        <v>600</v>
      </c>
      <c r="C67" s="536">
        <v>60014</v>
      </c>
      <c r="D67" s="257" t="s">
        <v>672</v>
      </c>
      <c r="E67" s="536" t="s">
        <v>635</v>
      </c>
      <c r="F67" s="567" t="s">
        <v>636</v>
      </c>
      <c r="G67" s="257"/>
      <c r="H67" s="257"/>
      <c r="I67" s="257"/>
      <c r="J67" s="257"/>
      <c r="K67" s="257"/>
      <c r="L67" s="557">
        <v>160</v>
      </c>
      <c r="M67" s="257"/>
      <c r="N67" s="557">
        <v>90</v>
      </c>
      <c r="O67" s="507"/>
    </row>
    <row r="68" spans="1:15" ht="12.75">
      <c r="A68" s="558"/>
      <c r="B68" s="222"/>
      <c r="C68" s="540"/>
      <c r="D68" s="568" t="s">
        <v>666</v>
      </c>
      <c r="E68" s="540" t="s">
        <v>638</v>
      </c>
      <c r="F68" s="222"/>
      <c r="G68" s="257"/>
      <c r="H68" s="257"/>
      <c r="I68" s="257"/>
      <c r="J68" s="257"/>
      <c r="K68" s="257"/>
      <c r="L68" s="569"/>
      <c r="M68" s="257"/>
      <c r="N68" s="569"/>
      <c r="O68" s="507"/>
    </row>
    <row r="69" spans="1:15" ht="12.75">
      <c r="A69" s="887"/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575"/>
      <c r="O69" s="507"/>
    </row>
    <row r="70" spans="1:15" ht="12.75">
      <c r="A70" s="514"/>
      <c r="B70" s="222"/>
      <c r="C70" s="536"/>
      <c r="D70" s="257"/>
      <c r="E70" s="394"/>
      <c r="F70" s="257"/>
      <c r="G70" s="257"/>
      <c r="H70" s="257"/>
      <c r="I70" s="257"/>
      <c r="J70" s="257"/>
      <c r="K70" s="257"/>
      <c r="L70" s="394"/>
      <c r="M70" s="257"/>
      <c r="N70" s="394"/>
      <c r="O70" s="507"/>
    </row>
    <row r="71" spans="1:15" ht="12.75">
      <c r="A71" s="514" t="s">
        <v>673</v>
      </c>
      <c r="B71" s="222">
        <v>600</v>
      </c>
      <c r="C71" s="536">
        <v>60014</v>
      </c>
      <c r="D71" s="257" t="s">
        <v>674</v>
      </c>
      <c r="E71" s="536" t="s">
        <v>643</v>
      </c>
      <c r="F71" s="222" t="s">
        <v>656</v>
      </c>
      <c r="G71" s="257"/>
      <c r="H71" s="257"/>
      <c r="I71" s="257"/>
      <c r="J71" s="257"/>
      <c r="K71" s="257"/>
      <c r="L71" s="394">
        <v>237.5</v>
      </c>
      <c r="M71" s="257"/>
      <c r="N71" s="394">
        <v>712.5</v>
      </c>
      <c r="O71" s="507"/>
    </row>
    <row r="72" spans="1:15" ht="12.75">
      <c r="A72" s="580"/>
      <c r="B72" s="222"/>
      <c r="C72" s="540"/>
      <c r="D72" s="568" t="s">
        <v>675</v>
      </c>
      <c r="E72" s="540" t="s">
        <v>638</v>
      </c>
      <c r="F72" s="257"/>
      <c r="G72" s="257"/>
      <c r="H72" s="257"/>
      <c r="I72" s="257"/>
      <c r="J72" s="257"/>
      <c r="K72" s="257"/>
      <c r="L72" s="569"/>
      <c r="M72" s="257"/>
      <c r="N72" s="569"/>
      <c r="O72" s="507"/>
    </row>
    <row r="73" spans="1:15" ht="12.75">
      <c r="A73" s="892"/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575"/>
      <c r="O73" s="507"/>
    </row>
    <row r="74" spans="1:15" ht="12.75">
      <c r="A74" s="581"/>
      <c r="B74" s="222"/>
      <c r="C74" s="533"/>
      <c r="D74" s="257"/>
      <c r="E74" s="365"/>
      <c r="F74" s="257"/>
      <c r="G74" s="257"/>
      <c r="H74" s="257"/>
      <c r="I74" s="257"/>
      <c r="J74" s="257"/>
      <c r="K74" s="257"/>
      <c r="L74" s="365"/>
      <c r="M74" s="257"/>
      <c r="N74" s="365"/>
      <c r="O74" s="507"/>
    </row>
    <row r="75" spans="1:15" ht="12.75">
      <c r="A75" s="514" t="s">
        <v>676</v>
      </c>
      <c r="B75" s="222">
        <v>600</v>
      </c>
      <c r="C75" s="536">
        <v>60014</v>
      </c>
      <c r="D75" s="257" t="s">
        <v>677</v>
      </c>
      <c r="E75" s="536" t="s">
        <v>643</v>
      </c>
      <c r="F75" s="222" t="s">
        <v>636</v>
      </c>
      <c r="G75" s="257"/>
      <c r="H75" s="257"/>
      <c r="I75" s="257"/>
      <c r="J75" s="257"/>
      <c r="K75" s="257"/>
      <c r="L75" s="394">
        <v>66.3</v>
      </c>
      <c r="M75" s="257"/>
      <c r="N75" s="394">
        <v>313.7</v>
      </c>
      <c r="O75" s="507"/>
    </row>
    <row r="76" spans="1:15" ht="12.75">
      <c r="A76" s="580"/>
      <c r="B76" s="222"/>
      <c r="C76" s="540"/>
      <c r="D76" s="568" t="s">
        <v>678</v>
      </c>
      <c r="E76" s="540" t="s">
        <v>638</v>
      </c>
      <c r="F76" s="257"/>
      <c r="G76" s="257"/>
      <c r="H76" s="257"/>
      <c r="I76" s="257"/>
      <c r="J76" s="257"/>
      <c r="K76" s="257"/>
      <c r="L76" s="569"/>
      <c r="M76" s="257"/>
      <c r="N76" s="542" t="s">
        <v>679</v>
      </c>
      <c r="O76" s="507"/>
    </row>
    <row r="77" spans="1:15" ht="12.75">
      <c r="A77" s="892"/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575"/>
      <c r="O77" s="507"/>
    </row>
    <row r="78" spans="1:15" ht="12.75">
      <c r="A78" s="581"/>
      <c r="B78" s="212"/>
      <c r="C78" s="533"/>
      <c r="D78" s="530"/>
      <c r="E78" s="533"/>
      <c r="F78" s="530"/>
      <c r="G78" s="530"/>
      <c r="H78" s="530"/>
      <c r="I78" s="530"/>
      <c r="J78" s="530"/>
      <c r="K78" s="530"/>
      <c r="L78" s="365"/>
      <c r="M78" s="530"/>
      <c r="N78" s="365"/>
      <c r="O78" s="507"/>
    </row>
    <row r="79" spans="1:15" ht="12.75">
      <c r="A79" s="514" t="s">
        <v>680</v>
      </c>
      <c r="B79" s="222">
        <v>600</v>
      </c>
      <c r="C79" s="536">
        <v>60014</v>
      </c>
      <c r="D79" s="257" t="s">
        <v>681</v>
      </c>
      <c r="E79" s="536" t="s">
        <v>643</v>
      </c>
      <c r="F79" s="222" t="s">
        <v>682</v>
      </c>
      <c r="G79" s="257"/>
      <c r="H79" s="257"/>
      <c r="I79" s="257"/>
      <c r="J79" s="257"/>
      <c r="K79" s="257"/>
      <c r="L79" s="557">
        <v>20</v>
      </c>
      <c r="M79" s="257"/>
      <c r="N79" s="394"/>
      <c r="O79" s="507"/>
    </row>
    <row r="80" spans="1:15" ht="12.75">
      <c r="A80" s="580"/>
      <c r="B80" s="577"/>
      <c r="C80" s="540"/>
      <c r="D80" s="578" t="s">
        <v>683</v>
      </c>
      <c r="E80" s="540" t="s">
        <v>638</v>
      </c>
      <c r="F80" s="225"/>
      <c r="G80" s="225"/>
      <c r="H80" s="225"/>
      <c r="I80" s="225"/>
      <c r="J80" s="225"/>
      <c r="K80" s="225"/>
      <c r="L80" s="569"/>
      <c r="M80" s="225"/>
      <c r="N80" s="569"/>
      <c r="O80" s="507"/>
    </row>
    <row r="81" spans="1:15" ht="12.75">
      <c r="A81" s="582"/>
      <c r="B81" s="222"/>
      <c r="C81" s="222"/>
      <c r="D81" s="568"/>
      <c r="E81" s="222"/>
      <c r="F81" s="257"/>
      <c r="G81" s="257"/>
      <c r="H81" s="257"/>
      <c r="I81" s="257"/>
      <c r="J81" s="257"/>
      <c r="K81" s="257"/>
      <c r="L81" s="257"/>
      <c r="M81" s="257"/>
      <c r="N81" s="218"/>
      <c r="O81" s="507"/>
    </row>
    <row r="82" spans="1:15" ht="12.75">
      <c r="A82" s="581"/>
      <c r="B82" s="533"/>
      <c r="C82" s="533"/>
      <c r="D82" s="583"/>
      <c r="E82" s="533" t="s">
        <v>643</v>
      </c>
      <c r="F82" s="365"/>
      <c r="G82" s="365"/>
      <c r="H82" s="365"/>
      <c r="I82" s="365"/>
      <c r="J82" s="365"/>
      <c r="K82" s="365"/>
      <c r="L82" s="365"/>
      <c r="M82" s="365"/>
      <c r="N82" s="365"/>
      <c r="O82" s="507"/>
    </row>
    <row r="83" spans="1:15" ht="12.75">
      <c r="A83" s="514">
        <v>18</v>
      </c>
      <c r="B83" s="536">
        <v>600</v>
      </c>
      <c r="C83" s="536">
        <v>60014</v>
      </c>
      <c r="D83" s="584" t="s">
        <v>684</v>
      </c>
      <c r="E83" s="536" t="s">
        <v>638</v>
      </c>
      <c r="F83" s="536" t="s">
        <v>636</v>
      </c>
      <c r="G83" s="394"/>
      <c r="H83" s="394"/>
      <c r="I83" s="394"/>
      <c r="J83" s="394"/>
      <c r="K83" s="394"/>
      <c r="L83" s="557">
        <v>6</v>
      </c>
      <c r="M83" s="394"/>
      <c r="N83" s="394"/>
      <c r="O83" s="507"/>
    </row>
    <row r="84" spans="1:15" ht="12.75">
      <c r="A84" s="580"/>
      <c r="B84" s="540"/>
      <c r="C84" s="540"/>
      <c r="D84" s="585" t="s">
        <v>685</v>
      </c>
      <c r="E84" s="540"/>
      <c r="F84" s="569"/>
      <c r="G84" s="569"/>
      <c r="H84" s="569"/>
      <c r="I84" s="569"/>
      <c r="J84" s="569"/>
      <c r="K84" s="569"/>
      <c r="L84" s="569"/>
      <c r="M84" s="569"/>
      <c r="N84" s="569"/>
      <c r="O84" s="507"/>
    </row>
    <row r="85" spans="1:15" ht="12.75">
      <c r="A85" s="582"/>
      <c r="B85" s="222"/>
      <c r="C85" s="222"/>
      <c r="D85" s="568"/>
      <c r="E85" s="222"/>
      <c r="F85" s="257"/>
      <c r="G85" s="257"/>
      <c r="H85" s="257"/>
      <c r="I85" s="257"/>
      <c r="J85" s="257"/>
      <c r="K85" s="257"/>
      <c r="L85" s="257"/>
      <c r="M85" s="257"/>
      <c r="N85" s="218"/>
      <c r="O85" s="507"/>
    </row>
    <row r="86" spans="1:15" ht="12.75">
      <c r="A86" s="586"/>
      <c r="B86" s="587"/>
      <c r="C86" s="587"/>
      <c r="D86" s="588"/>
      <c r="E86" s="587" t="s">
        <v>635</v>
      </c>
      <c r="F86" s="587"/>
      <c r="G86" s="589"/>
      <c r="H86" s="589"/>
      <c r="I86" s="589"/>
      <c r="J86" s="589"/>
      <c r="K86" s="589"/>
      <c r="L86" s="590"/>
      <c r="M86" s="590"/>
      <c r="N86" s="590"/>
      <c r="O86" s="507"/>
    </row>
    <row r="87" spans="1:15" ht="12.75">
      <c r="A87" s="515">
        <v>19</v>
      </c>
      <c r="B87" s="591">
        <v>600</v>
      </c>
      <c r="C87" s="591">
        <v>60014</v>
      </c>
      <c r="D87" s="592" t="s">
        <v>686</v>
      </c>
      <c r="E87" s="591" t="s">
        <v>638</v>
      </c>
      <c r="F87" s="591" t="s">
        <v>636</v>
      </c>
      <c r="G87" s="593"/>
      <c r="H87" s="593"/>
      <c r="I87" s="593"/>
      <c r="J87" s="593"/>
      <c r="K87" s="593"/>
      <c r="L87" s="594">
        <v>300</v>
      </c>
      <c r="M87" s="594"/>
      <c r="N87" s="594"/>
      <c r="O87" s="507"/>
    </row>
    <row r="88" spans="1:15" ht="12.75">
      <c r="A88" s="595"/>
      <c r="B88" s="596"/>
      <c r="C88" s="596"/>
      <c r="D88" s="597"/>
      <c r="E88" s="596"/>
      <c r="F88" s="596"/>
      <c r="G88" s="598"/>
      <c r="H88" s="598"/>
      <c r="I88" s="598"/>
      <c r="J88" s="598"/>
      <c r="K88" s="598"/>
      <c r="L88" s="599"/>
      <c r="M88" s="599"/>
      <c r="N88" s="599"/>
      <c r="O88" s="507"/>
    </row>
    <row r="89" spans="1:15" ht="12.75">
      <c r="A89" s="890"/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575"/>
      <c r="O89" s="507"/>
    </row>
    <row r="90" spans="1:15" ht="15" customHeight="1">
      <c r="A90" s="600">
        <v>20</v>
      </c>
      <c r="B90" s="601">
        <v>700</v>
      </c>
      <c r="C90" s="601">
        <v>70005</v>
      </c>
      <c r="D90" s="310" t="s">
        <v>687</v>
      </c>
      <c r="E90" s="601" t="s">
        <v>688</v>
      </c>
      <c r="F90" s="394"/>
      <c r="G90" s="257"/>
      <c r="H90" s="257"/>
      <c r="I90" s="257"/>
      <c r="J90" s="257"/>
      <c r="K90" s="257"/>
      <c r="L90" s="602"/>
      <c r="M90" s="602"/>
      <c r="N90" s="570"/>
      <c r="O90" s="603"/>
    </row>
    <row r="91" spans="1:15" ht="15" customHeight="1">
      <c r="A91" s="604"/>
      <c r="B91" s="310"/>
      <c r="C91" s="310"/>
      <c r="D91" s="310" t="s">
        <v>689</v>
      </c>
      <c r="E91" s="601" t="s">
        <v>690</v>
      </c>
      <c r="F91" s="536" t="s">
        <v>636</v>
      </c>
      <c r="G91" s="257"/>
      <c r="H91" s="257"/>
      <c r="I91" s="257"/>
      <c r="J91" s="257"/>
      <c r="K91" s="257"/>
      <c r="L91" s="607">
        <v>300</v>
      </c>
      <c r="M91" s="602"/>
      <c r="N91" s="570"/>
      <c r="O91" s="603"/>
    </row>
    <row r="92" spans="1:15" ht="15" customHeight="1">
      <c r="A92" s="608"/>
      <c r="B92" s="609"/>
      <c r="C92" s="609"/>
      <c r="D92" s="609" t="s">
        <v>691</v>
      </c>
      <c r="E92" s="610"/>
      <c r="F92" s="569"/>
      <c r="G92" s="257"/>
      <c r="H92" s="257"/>
      <c r="I92" s="257"/>
      <c r="J92" s="257"/>
      <c r="K92" s="257"/>
      <c r="L92" s="611"/>
      <c r="M92" s="611"/>
      <c r="N92" s="612"/>
      <c r="O92" s="603"/>
    </row>
    <row r="93" spans="1:15" ht="15" customHeight="1">
      <c r="A93" s="604"/>
      <c r="B93" s="257"/>
      <c r="C93" s="257"/>
      <c r="D93" s="257"/>
      <c r="E93" s="222"/>
      <c r="F93" s="257"/>
      <c r="G93" s="257"/>
      <c r="H93" s="257"/>
      <c r="I93" s="257"/>
      <c r="J93" s="257"/>
      <c r="K93" s="257"/>
      <c r="L93" s="613"/>
      <c r="M93" s="613"/>
      <c r="N93" s="614"/>
      <c r="O93" s="603"/>
    </row>
    <row r="94" spans="1:15" ht="15" customHeight="1">
      <c r="A94" s="615"/>
      <c r="B94" s="365"/>
      <c r="C94" s="365"/>
      <c r="D94" s="365"/>
      <c r="E94" s="533" t="s">
        <v>692</v>
      </c>
      <c r="F94" s="365"/>
      <c r="G94" s="365"/>
      <c r="H94" s="365"/>
      <c r="I94" s="365"/>
      <c r="J94" s="365"/>
      <c r="K94" s="365"/>
      <c r="L94" s="616"/>
      <c r="M94" s="616"/>
      <c r="N94" s="616"/>
      <c r="O94" s="603"/>
    </row>
    <row r="95" spans="1:15" ht="15" customHeight="1">
      <c r="A95" s="617">
        <v>21</v>
      </c>
      <c r="B95" s="536">
        <v>700</v>
      </c>
      <c r="C95" s="536">
        <v>70005</v>
      </c>
      <c r="D95" s="394" t="s">
        <v>693</v>
      </c>
      <c r="E95" s="536" t="s">
        <v>690</v>
      </c>
      <c r="F95" s="536" t="s">
        <v>636</v>
      </c>
      <c r="G95" s="394"/>
      <c r="H95" s="394"/>
      <c r="I95" s="394"/>
      <c r="J95" s="394"/>
      <c r="K95" s="394"/>
      <c r="L95" s="570">
        <v>20</v>
      </c>
      <c r="M95" s="570"/>
      <c r="N95" s="570"/>
      <c r="O95" s="603"/>
    </row>
    <row r="96" spans="1:15" ht="15" customHeight="1">
      <c r="A96" s="618"/>
      <c r="B96" s="569"/>
      <c r="C96" s="569"/>
      <c r="D96" s="569"/>
      <c r="E96" s="540"/>
      <c r="F96" s="569"/>
      <c r="G96" s="569"/>
      <c r="H96" s="569"/>
      <c r="I96" s="569"/>
      <c r="J96" s="569"/>
      <c r="K96" s="569"/>
      <c r="L96" s="612"/>
      <c r="M96" s="612"/>
      <c r="N96" s="612"/>
      <c r="O96" s="603"/>
    </row>
    <row r="97" spans="1:15" ht="15" customHeight="1">
      <c r="A97" s="604"/>
      <c r="B97" s="257"/>
      <c r="C97" s="257"/>
      <c r="D97" s="257"/>
      <c r="E97" s="222"/>
      <c r="F97" s="257"/>
      <c r="G97" s="257"/>
      <c r="H97" s="257"/>
      <c r="I97" s="257"/>
      <c r="J97" s="257"/>
      <c r="K97" s="257"/>
      <c r="L97" s="613"/>
      <c r="M97" s="613"/>
      <c r="N97" s="614"/>
      <c r="O97" s="603"/>
    </row>
    <row r="98" spans="1:15" ht="15" customHeight="1">
      <c r="A98" s="619"/>
      <c r="B98" s="620"/>
      <c r="C98" s="620"/>
      <c r="D98" s="621"/>
      <c r="E98" s="620" t="s">
        <v>692</v>
      </c>
      <c r="F98" s="620"/>
      <c r="G98" s="621"/>
      <c r="H98" s="621"/>
      <c r="I98" s="621"/>
      <c r="J98" s="621"/>
      <c r="K98" s="621"/>
      <c r="L98" s="622"/>
      <c r="M98" s="623"/>
      <c r="N98" s="623"/>
      <c r="O98" s="603"/>
    </row>
    <row r="99" spans="1:15" ht="15" customHeight="1">
      <c r="A99" s="624">
        <v>22</v>
      </c>
      <c r="B99" s="625">
        <v>700</v>
      </c>
      <c r="C99" s="625">
        <v>70005</v>
      </c>
      <c r="D99" s="626" t="s">
        <v>694</v>
      </c>
      <c r="E99" s="625" t="s">
        <v>695</v>
      </c>
      <c r="F99" s="625" t="s">
        <v>636</v>
      </c>
      <c r="G99" s="626"/>
      <c r="H99" s="626"/>
      <c r="I99" s="626"/>
      <c r="J99" s="626"/>
      <c r="K99" s="626"/>
      <c r="L99" s="627">
        <v>30</v>
      </c>
      <c r="M99" s="628"/>
      <c r="N99" s="628"/>
      <c r="O99" s="603"/>
    </row>
    <row r="100" spans="1:15" ht="15" customHeight="1">
      <c r="A100" s="629"/>
      <c r="B100" s="630"/>
      <c r="C100" s="630"/>
      <c r="D100" s="631" t="s">
        <v>696</v>
      </c>
      <c r="E100" s="630"/>
      <c r="F100" s="630"/>
      <c r="G100" s="631"/>
      <c r="H100" s="631"/>
      <c r="I100" s="631"/>
      <c r="J100" s="631"/>
      <c r="K100" s="631"/>
      <c r="L100" s="632"/>
      <c r="M100" s="633"/>
      <c r="N100" s="633"/>
      <c r="O100" s="603"/>
    </row>
    <row r="101" spans="1:15" ht="15" customHeight="1">
      <c r="A101" s="600"/>
      <c r="B101" s="634"/>
      <c r="C101" s="634"/>
      <c r="D101" s="635"/>
      <c r="E101" s="634"/>
      <c r="F101" s="634"/>
      <c r="G101" s="635"/>
      <c r="H101" s="635"/>
      <c r="I101" s="635"/>
      <c r="J101" s="635"/>
      <c r="K101" s="635"/>
      <c r="L101" s="636"/>
      <c r="M101" s="637"/>
      <c r="N101" s="638"/>
      <c r="O101" s="603"/>
    </row>
    <row r="102" spans="1:15" ht="15" customHeight="1">
      <c r="A102" s="619"/>
      <c r="B102" s="620"/>
      <c r="C102" s="620"/>
      <c r="D102" s="621"/>
      <c r="E102" s="620" t="s">
        <v>692</v>
      </c>
      <c r="F102" s="620"/>
      <c r="G102" s="621"/>
      <c r="H102" s="621"/>
      <c r="I102" s="621"/>
      <c r="J102" s="621"/>
      <c r="K102" s="621"/>
      <c r="L102" s="622"/>
      <c r="M102" s="623"/>
      <c r="N102" s="623"/>
      <c r="O102" s="603"/>
    </row>
    <row r="103" spans="1:15" ht="15" customHeight="1">
      <c r="A103" s="624">
        <v>23</v>
      </c>
      <c r="B103" s="625">
        <v>700</v>
      </c>
      <c r="C103" s="625">
        <v>70005</v>
      </c>
      <c r="D103" s="626" t="s">
        <v>697</v>
      </c>
      <c r="E103" s="625" t="s">
        <v>695</v>
      </c>
      <c r="F103" s="625" t="s">
        <v>698</v>
      </c>
      <c r="G103" s="626"/>
      <c r="H103" s="626"/>
      <c r="I103" s="626"/>
      <c r="J103" s="626"/>
      <c r="K103" s="626"/>
      <c r="L103" s="627">
        <v>40</v>
      </c>
      <c r="M103" s="628"/>
      <c r="N103" s="628"/>
      <c r="O103" s="603"/>
    </row>
    <row r="104" spans="1:15" ht="15" customHeight="1">
      <c r="A104" s="629"/>
      <c r="B104" s="630"/>
      <c r="C104" s="630"/>
      <c r="D104" s="631" t="s">
        <v>699</v>
      </c>
      <c r="E104" s="630"/>
      <c r="F104" s="630"/>
      <c r="G104" s="631"/>
      <c r="H104" s="631"/>
      <c r="I104" s="631"/>
      <c r="J104" s="631"/>
      <c r="K104" s="631"/>
      <c r="L104" s="632"/>
      <c r="M104" s="633"/>
      <c r="N104" s="633"/>
      <c r="O104" s="603"/>
    </row>
    <row r="105" spans="1:15" ht="15" customHeight="1">
      <c r="A105" s="639"/>
      <c r="B105" s="640"/>
      <c r="C105" s="640"/>
      <c r="D105" s="641"/>
      <c r="E105" s="640"/>
      <c r="F105" s="640"/>
      <c r="G105" s="641"/>
      <c r="H105" s="641"/>
      <c r="I105" s="641"/>
      <c r="J105" s="641"/>
      <c r="K105" s="641"/>
      <c r="L105" s="642"/>
      <c r="M105" s="643"/>
      <c r="N105" s="644"/>
      <c r="O105" s="603"/>
    </row>
    <row r="106" spans="1:15" ht="15" customHeight="1">
      <c r="A106" s="619"/>
      <c r="B106" s="620"/>
      <c r="C106" s="620"/>
      <c r="D106" s="621" t="s">
        <v>700</v>
      </c>
      <c r="E106" s="620" t="s">
        <v>692</v>
      </c>
      <c r="F106" s="620"/>
      <c r="G106" s="621"/>
      <c r="H106" s="621"/>
      <c r="I106" s="621"/>
      <c r="J106" s="621"/>
      <c r="K106" s="621"/>
      <c r="L106" s="622"/>
      <c r="M106" s="623"/>
      <c r="N106" s="623"/>
      <c r="O106" s="603"/>
    </row>
    <row r="107" spans="1:15" ht="15" customHeight="1">
      <c r="A107" s="624">
        <v>24</v>
      </c>
      <c r="B107" s="625">
        <v>700</v>
      </c>
      <c r="C107" s="625">
        <v>70005</v>
      </c>
      <c r="D107" s="626" t="s">
        <v>701</v>
      </c>
      <c r="E107" s="625" t="s">
        <v>695</v>
      </c>
      <c r="F107" s="625" t="s">
        <v>636</v>
      </c>
      <c r="G107" s="626"/>
      <c r="H107" s="626"/>
      <c r="I107" s="626"/>
      <c r="J107" s="626"/>
      <c r="K107" s="626"/>
      <c r="L107" s="627">
        <v>15</v>
      </c>
      <c r="M107" s="628"/>
      <c r="N107" s="628"/>
      <c r="O107" s="603"/>
    </row>
    <row r="108" spans="1:15" ht="15" customHeight="1">
      <c r="A108" s="629"/>
      <c r="B108" s="630"/>
      <c r="C108" s="630"/>
      <c r="D108" s="631" t="s">
        <v>702</v>
      </c>
      <c r="E108" s="630"/>
      <c r="F108" s="630"/>
      <c r="G108" s="631"/>
      <c r="H108" s="631"/>
      <c r="I108" s="631"/>
      <c r="J108" s="631"/>
      <c r="K108" s="631"/>
      <c r="L108" s="632"/>
      <c r="M108" s="633"/>
      <c r="N108" s="633"/>
      <c r="O108" s="603"/>
    </row>
    <row r="109" spans="1:15" ht="15" customHeight="1">
      <c r="A109" s="604"/>
      <c r="B109" s="635"/>
      <c r="C109" s="635"/>
      <c r="D109" s="635"/>
      <c r="E109" s="634"/>
      <c r="F109" s="634"/>
      <c r="G109" s="635"/>
      <c r="H109" s="635"/>
      <c r="I109" s="635"/>
      <c r="J109" s="635"/>
      <c r="K109" s="635"/>
      <c r="L109" s="636"/>
      <c r="M109" s="637"/>
      <c r="N109" s="638"/>
      <c r="O109" s="603"/>
    </row>
    <row r="110" spans="1:15" ht="15" customHeight="1">
      <c r="A110" s="619">
        <v>25</v>
      </c>
      <c r="B110" s="312">
        <v>710</v>
      </c>
      <c r="C110" s="620">
        <v>71015</v>
      </c>
      <c r="D110" s="645" t="s">
        <v>686</v>
      </c>
      <c r="E110" s="620" t="s">
        <v>703</v>
      </c>
      <c r="F110" s="312" t="s">
        <v>636</v>
      </c>
      <c r="G110" s="621"/>
      <c r="H110" s="621"/>
      <c r="I110" s="621"/>
      <c r="J110" s="621"/>
      <c r="K110" s="621"/>
      <c r="L110" s="622"/>
      <c r="M110" s="623">
        <v>7</v>
      </c>
      <c r="N110" s="623"/>
      <c r="O110" s="603"/>
    </row>
    <row r="111" spans="1:15" ht="15" customHeight="1">
      <c r="A111" s="646"/>
      <c r="B111" s="313"/>
      <c r="C111" s="625"/>
      <c r="D111" s="647"/>
      <c r="E111" s="625" t="s">
        <v>704</v>
      </c>
      <c r="F111" s="313"/>
      <c r="G111" s="626"/>
      <c r="H111" s="626"/>
      <c r="I111" s="626"/>
      <c r="J111" s="626"/>
      <c r="K111" s="626"/>
      <c r="L111" s="627"/>
      <c r="M111" s="628"/>
      <c r="N111" s="628"/>
      <c r="O111" s="603"/>
    </row>
    <row r="112" spans="1:15" ht="15" customHeight="1">
      <c r="A112" s="648"/>
      <c r="B112" s="649"/>
      <c r="C112" s="631"/>
      <c r="D112" s="650"/>
      <c r="E112" s="651"/>
      <c r="F112" s="649"/>
      <c r="G112" s="631"/>
      <c r="H112" s="631"/>
      <c r="I112" s="631"/>
      <c r="J112" s="631"/>
      <c r="K112" s="631"/>
      <c r="L112" s="633"/>
      <c r="M112" s="633"/>
      <c r="N112" s="633"/>
      <c r="O112" s="603"/>
    </row>
    <row r="113" spans="1:15" ht="15" customHeight="1">
      <c r="A113" s="652"/>
      <c r="B113" s="641"/>
      <c r="C113" s="641"/>
      <c r="D113" s="641"/>
      <c r="E113" s="653"/>
      <c r="F113" s="641"/>
      <c r="G113" s="641"/>
      <c r="H113" s="641"/>
      <c r="I113" s="641"/>
      <c r="J113" s="641"/>
      <c r="K113" s="641"/>
      <c r="L113" s="643"/>
      <c r="M113" s="643"/>
      <c r="N113" s="644"/>
      <c r="O113" s="603"/>
    </row>
    <row r="114" spans="1:15" ht="15" customHeight="1">
      <c r="A114" s="619">
        <v>26</v>
      </c>
      <c r="B114" s="620">
        <v>750</v>
      </c>
      <c r="C114" s="620">
        <v>75020</v>
      </c>
      <c r="D114" s="621" t="s">
        <v>705</v>
      </c>
      <c r="E114" s="620" t="s">
        <v>692</v>
      </c>
      <c r="F114" s="620" t="s">
        <v>636</v>
      </c>
      <c r="G114" s="654"/>
      <c r="H114" s="621"/>
      <c r="I114" s="621"/>
      <c r="J114" s="621"/>
      <c r="K114" s="645"/>
      <c r="L114" s="622">
        <v>200</v>
      </c>
      <c r="M114" s="623"/>
      <c r="N114" s="623"/>
      <c r="O114" s="603"/>
    </row>
    <row r="115" spans="1:15" ht="15" customHeight="1">
      <c r="A115" s="617"/>
      <c r="B115" s="626"/>
      <c r="C115" s="626"/>
      <c r="D115" s="626" t="s">
        <v>706</v>
      </c>
      <c r="E115" s="625" t="s">
        <v>690</v>
      </c>
      <c r="F115" s="625"/>
      <c r="G115" s="649"/>
      <c r="H115" s="631"/>
      <c r="I115" s="631"/>
      <c r="J115" s="631"/>
      <c r="K115" s="650"/>
      <c r="L115" s="627"/>
      <c r="M115" s="628"/>
      <c r="N115" s="628"/>
      <c r="O115" s="603"/>
    </row>
    <row r="116" spans="1:15" ht="15" customHeight="1">
      <c r="A116" s="618"/>
      <c r="B116" s="631"/>
      <c r="C116" s="631"/>
      <c r="D116" s="631"/>
      <c r="E116" s="630"/>
      <c r="F116" s="630"/>
      <c r="G116" s="655"/>
      <c r="H116" s="655"/>
      <c r="I116" s="655"/>
      <c r="J116" s="655"/>
      <c r="K116" s="655"/>
      <c r="L116" s="632"/>
      <c r="M116" s="633"/>
      <c r="N116" s="633"/>
      <c r="O116" s="603"/>
    </row>
    <row r="117" spans="1:15" ht="15" customHeight="1">
      <c r="A117" s="891"/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575"/>
      <c r="O117" s="603"/>
    </row>
    <row r="118" spans="1:15" ht="15" customHeight="1">
      <c r="A118" s="619"/>
      <c r="B118" s="620"/>
      <c r="C118" s="620"/>
      <c r="D118" s="621" t="s">
        <v>707</v>
      </c>
      <c r="E118" s="620"/>
      <c r="F118" s="620"/>
      <c r="G118" s="656"/>
      <c r="H118" s="656"/>
      <c r="I118" s="656"/>
      <c r="J118" s="656"/>
      <c r="K118" s="656"/>
      <c r="L118" s="622"/>
      <c r="M118" s="623"/>
      <c r="N118" s="623"/>
      <c r="O118" s="603"/>
    </row>
    <row r="119" spans="1:15" ht="15" customHeight="1">
      <c r="A119" s="624">
        <v>27</v>
      </c>
      <c r="B119" s="625">
        <v>750</v>
      </c>
      <c r="C119" s="625">
        <v>75020</v>
      </c>
      <c r="D119" s="626" t="s">
        <v>708</v>
      </c>
      <c r="E119" s="625" t="s">
        <v>692</v>
      </c>
      <c r="F119" s="625" t="s">
        <v>636</v>
      </c>
      <c r="G119" s="635"/>
      <c r="H119" s="635"/>
      <c r="I119" s="635"/>
      <c r="J119" s="635"/>
      <c r="K119" s="635"/>
      <c r="L119" s="627">
        <v>170</v>
      </c>
      <c r="M119" s="628"/>
      <c r="N119" s="628"/>
      <c r="O119" s="603"/>
    </row>
    <row r="120" spans="1:15" ht="15" customHeight="1">
      <c r="A120" s="629"/>
      <c r="B120" s="630"/>
      <c r="C120" s="630"/>
      <c r="D120" s="631" t="s">
        <v>709</v>
      </c>
      <c r="E120" s="630" t="s">
        <v>690</v>
      </c>
      <c r="F120" s="630"/>
      <c r="G120" s="655"/>
      <c r="H120" s="655"/>
      <c r="I120" s="655"/>
      <c r="J120" s="655"/>
      <c r="K120" s="655"/>
      <c r="L120" s="632"/>
      <c r="M120" s="633"/>
      <c r="N120" s="633"/>
      <c r="O120" s="603"/>
    </row>
    <row r="121" spans="1:15" ht="15" customHeight="1">
      <c r="A121" s="600"/>
      <c r="B121" s="634"/>
      <c r="C121" s="634"/>
      <c r="D121" s="635"/>
      <c r="E121" s="634"/>
      <c r="F121" s="634"/>
      <c r="G121" s="635"/>
      <c r="H121" s="635"/>
      <c r="I121" s="635"/>
      <c r="J121" s="635"/>
      <c r="K121" s="635"/>
      <c r="L121" s="636"/>
      <c r="M121" s="637"/>
      <c r="N121" s="638"/>
      <c r="O121" s="603"/>
    </row>
    <row r="122" spans="1:15" ht="15" customHeight="1">
      <c r="A122" s="619">
        <v>28</v>
      </c>
      <c r="B122" s="620">
        <v>754</v>
      </c>
      <c r="C122" s="620">
        <v>75411</v>
      </c>
      <c r="D122" s="621" t="s">
        <v>710</v>
      </c>
      <c r="E122" s="620" t="s">
        <v>688</v>
      </c>
      <c r="F122" s="620" t="s">
        <v>711</v>
      </c>
      <c r="G122" s="656"/>
      <c r="H122" s="656"/>
      <c r="I122" s="656"/>
      <c r="J122" s="656"/>
      <c r="K122" s="656"/>
      <c r="L122" s="657">
        <v>885.373</v>
      </c>
      <c r="M122" s="622">
        <v>500</v>
      </c>
      <c r="N122" s="622"/>
      <c r="O122" s="603"/>
    </row>
    <row r="123" spans="1:15" ht="15" customHeight="1">
      <c r="A123" s="658"/>
      <c r="B123" s="626"/>
      <c r="C123" s="626"/>
      <c r="D123" s="626" t="s">
        <v>712</v>
      </c>
      <c r="E123" s="625" t="s">
        <v>690</v>
      </c>
      <c r="F123" s="625"/>
      <c r="G123" s="635"/>
      <c r="H123" s="635"/>
      <c r="I123" s="635"/>
      <c r="J123" s="635"/>
      <c r="K123" s="635"/>
      <c r="L123" s="627"/>
      <c r="M123" s="627"/>
      <c r="N123" s="627"/>
      <c r="O123" s="603"/>
    </row>
    <row r="124" spans="1:15" ht="15" customHeight="1">
      <c r="A124" s="658"/>
      <c r="B124" s="626"/>
      <c r="C124" s="626"/>
      <c r="D124" s="626"/>
      <c r="E124" s="625"/>
      <c r="F124" s="625"/>
      <c r="G124" s="635"/>
      <c r="H124" s="635"/>
      <c r="I124" s="635"/>
      <c r="J124" s="635"/>
      <c r="K124" s="635"/>
      <c r="L124" s="627"/>
      <c r="M124" s="627"/>
      <c r="N124" s="627"/>
      <c r="O124" s="603"/>
    </row>
    <row r="125" spans="1:15" ht="15" customHeight="1">
      <c r="A125" s="893"/>
      <c r="B125" s="880"/>
      <c r="C125" s="880"/>
      <c r="D125" s="880"/>
      <c r="E125" s="880"/>
      <c r="F125" s="880"/>
      <c r="G125" s="342"/>
      <c r="H125" s="342"/>
      <c r="I125" s="342"/>
      <c r="J125" s="342"/>
      <c r="K125" s="342"/>
      <c r="L125" s="880"/>
      <c r="M125" s="880"/>
      <c r="N125" s="881"/>
      <c r="O125" s="603"/>
    </row>
    <row r="126" spans="1:15" ht="15" customHeight="1">
      <c r="A126" s="619">
        <v>29</v>
      </c>
      <c r="B126" s="533">
        <v>754</v>
      </c>
      <c r="C126" s="533">
        <v>75411</v>
      </c>
      <c r="D126" s="365" t="s">
        <v>713</v>
      </c>
      <c r="E126" s="620" t="s">
        <v>688</v>
      </c>
      <c r="F126" s="533" t="s">
        <v>636</v>
      </c>
      <c r="G126" s="257"/>
      <c r="H126" s="257"/>
      <c r="I126" s="257"/>
      <c r="J126" s="257"/>
      <c r="K126" s="257"/>
      <c r="L126" s="659">
        <v>100</v>
      </c>
      <c r="M126" s="365"/>
      <c r="N126" s="365"/>
      <c r="O126" s="603"/>
    </row>
    <row r="127" spans="1:15" ht="15" customHeight="1">
      <c r="A127" s="617"/>
      <c r="B127" s="536"/>
      <c r="C127" s="536"/>
      <c r="D127" s="394" t="s">
        <v>714</v>
      </c>
      <c r="E127" s="625" t="s">
        <v>690</v>
      </c>
      <c r="F127" s="394"/>
      <c r="G127" s="257"/>
      <c r="H127" s="257"/>
      <c r="I127" s="257"/>
      <c r="J127" s="257"/>
      <c r="K127" s="257"/>
      <c r="L127" s="394"/>
      <c r="M127" s="394"/>
      <c r="N127" s="394"/>
      <c r="O127" s="603"/>
    </row>
    <row r="128" spans="1:15" ht="15" customHeight="1">
      <c r="A128" s="618"/>
      <c r="B128" s="540"/>
      <c r="C128" s="540"/>
      <c r="D128" s="569"/>
      <c r="E128" s="630"/>
      <c r="F128" s="569"/>
      <c r="G128" s="225"/>
      <c r="H128" s="225"/>
      <c r="I128" s="225"/>
      <c r="J128" s="225"/>
      <c r="K128" s="225"/>
      <c r="L128" s="569"/>
      <c r="M128" s="569"/>
      <c r="N128" s="569"/>
      <c r="O128" s="603"/>
    </row>
    <row r="129" spans="1:15" ht="15" customHeight="1">
      <c r="A129" s="891"/>
      <c r="B129" s="342"/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2"/>
      <c r="N129" s="575"/>
      <c r="O129" s="603"/>
    </row>
    <row r="130" spans="1:15" ht="15" customHeight="1">
      <c r="A130" s="624">
        <v>30</v>
      </c>
      <c r="B130" s="660">
        <v>801</v>
      </c>
      <c r="C130" s="660">
        <v>80102</v>
      </c>
      <c r="D130" s="647" t="s">
        <v>715</v>
      </c>
      <c r="E130" s="625" t="s">
        <v>688</v>
      </c>
      <c r="F130" s="661" t="s">
        <v>636</v>
      </c>
      <c r="G130" s="656"/>
      <c r="H130" s="656"/>
      <c r="I130" s="656"/>
      <c r="J130" s="656"/>
      <c r="K130" s="656"/>
      <c r="L130" s="622">
        <v>100</v>
      </c>
      <c r="M130" s="662"/>
      <c r="N130" s="627"/>
      <c r="O130" s="603"/>
    </row>
    <row r="131" spans="1:15" ht="15" customHeight="1">
      <c r="A131" s="624"/>
      <c r="B131" s="663"/>
      <c r="C131" s="664"/>
      <c r="D131" s="647" t="s">
        <v>701</v>
      </c>
      <c r="E131" s="625" t="s">
        <v>690</v>
      </c>
      <c r="F131" s="660"/>
      <c r="G131" s="665"/>
      <c r="H131" s="665"/>
      <c r="I131" s="665"/>
      <c r="J131" s="665"/>
      <c r="K131" s="665"/>
      <c r="L131" s="666"/>
      <c r="M131" s="670"/>
      <c r="N131" s="671"/>
      <c r="O131" s="603"/>
    </row>
    <row r="132" spans="1:15" ht="15" customHeight="1">
      <c r="A132" s="629"/>
      <c r="B132" s="672"/>
      <c r="C132" s="672"/>
      <c r="D132" s="673"/>
      <c r="E132" s="651"/>
      <c r="F132" s="650"/>
      <c r="G132" s="674"/>
      <c r="H132" s="674"/>
      <c r="I132" s="674"/>
      <c r="J132" s="674"/>
      <c r="K132" s="674"/>
      <c r="L132" s="631"/>
      <c r="M132" s="675"/>
      <c r="N132" s="676"/>
      <c r="O132" s="603"/>
    </row>
    <row r="133" spans="1:15" ht="15" customHeight="1">
      <c r="A133" s="600"/>
      <c r="B133" s="634"/>
      <c r="C133" s="634"/>
      <c r="D133" s="663"/>
      <c r="E133" s="663"/>
      <c r="F133" s="635"/>
      <c r="G133" s="665"/>
      <c r="H133" s="665"/>
      <c r="I133" s="665"/>
      <c r="J133" s="665"/>
      <c r="K133" s="665"/>
      <c r="L133" s="635"/>
      <c r="M133" s="665"/>
      <c r="N133" s="670"/>
      <c r="O133" s="603"/>
    </row>
    <row r="134" spans="1:15" ht="15" customHeight="1">
      <c r="A134" s="619"/>
      <c r="B134" s="620"/>
      <c r="C134" s="620"/>
      <c r="D134" s="677"/>
      <c r="E134" s="587" t="s">
        <v>692</v>
      </c>
      <c r="F134" s="620" t="s">
        <v>656</v>
      </c>
      <c r="G134" s="678"/>
      <c r="H134" s="678"/>
      <c r="I134" s="678"/>
      <c r="J134" s="678"/>
      <c r="K134" s="678"/>
      <c r="L134" s="623">
        <v>310</v>
      </c>
      <c r="M134" s="678"/>
      <c r="N134" s="678"/>
      <c r="O134" s="603"/>
    </row>
    <row r="135" spans="1:15" ht="15" customHeight="1">
      <c r="A135" s="624">
        <v>31</v>
      </c>
      <c r="B135" s="625">
        <v>801</v>
      </c>
      <c r="C135" s="625">
        <v>80120</v>
      </c>
      <c r="D135" s="679" t="s">
        <v>716</v>
      </c>
      <c r="E135" s="591" t="s">
        <v>690</v>
      </c>
      <c r="F135" s="626"/>
      <c r="G135" s="671"/>
      <c r="H135" s="671"/>
      <c r="I135" s="671"/>
      <c r="J135" s="671"/>
      <c r="K135" s="671"/>
      <c r="L135" s="626"/>
      <c r="M135" s="671"/>
      <c r="N135" s="671"/>
      <c r="O135" s="603"/>
    </row>
    <row r="136" spans="1:15" ht="15" customHeight="1">
      <c r="A136" s="629"/>
      <c r="B136" s="630"/>
      <c r="C136" s="630"/>
      <c r="D136" s="651" t="s">
        <v>717</v>
      </c>
      <c r="E136" s="651"/>
      <c r="F136" s="631"/>
      <c r="G136" s="676"/>
      <c r="H136" s="676"/>
      <c r="I136" s="676"/>
      <c r="J136" s="676"/>
      <c r="K136" s="676"/>
      <c r="L136" s="631"/>
      <c r="M136" s="676"/>
      <c r="N136" s="676"/>
      <c r="O136" s="603"/>
    </row>
    <row r="137" spans="1:15" ht="15" customHeight="1">
      <c r="A137" s="894"/>
      <c r="B137" s="767"/>
      <c r="C137" s="767"/>
      <c r="D137" s="767"/>
      <c r="E137" s="767"/>
      <c r="F137" s="767"/>
      <c r="G137" s="794"/>
      <c r="H137" s="794"/>
      <c r="I137" s="794"/>
      <c r="J137" s="794"/>
      <c r="K137" s="794"/>
      <c r="L137" s="767"/>
      <c r="M137" s="767"/>
      <c r="N137" s="835"/>
      <c r="O137" s="603"/>
    </row>
    <row r="138" spans="1:15" ht="15" customHeight="1">
      <c r="A138" s="619">
        <v>32</v>
      </c>
      <c r="B138" s="620">
        <v>801</v>
      </c>
      <c r="C138" s="620">
        <v>80120</v>
      </c>
      <c r="D138" s="621" t="s">
        <v>717</v>
      </c>
      <c r="E138" s="620" t="s">
        <v>692</v>
      </c>
      <c r="F138" s="620" t="s">
        <v>656</v>
      </c>
      <c r="G138" s="681"/>
      <c r="H138" s="678"/>
      <c r="I138" s="678"/>
      <c r="J138" s="678"/>
      <c r="K138" s="682"/>
      <c r="L138" s="622">
        <v>50</v>
      </c>
      <c r="M138" s="683"/>
      <c r="N138" s="622">
        <v>100</v>
      </c>
      <c r="O138" s="603"/>
    </row>
    <row r="139" spans="1:15" ht="15" customHeight="1">
      <c r="A139" s="617"/>
      <c r="B139" s="626"/>
      <c r="C139" s="626"/>
      <c r="D139" s="487" t="s">
        <v>718</v>
      </c>
      <c r="E139" s="625" t="s">
        <v>690</v>
      </c>
      <c r="F139" s="625"/>
      <c r="G139" s="675"/>
      <c r="H139" s="676"/>
      <c r="I139" s="676"/>
      <c r="J139" s="676"/>
      <c r="K139" s="684"/>
      <c r="L139" s="685"/>
      <c r="M139" s="685"/>
      <c r="N139" s="685"/>
      <c r="O139" s="603"/>
    </row>
    <row r="140" spans="1:15" ht="15" customHeight="1">
      <c r="A140" s="648"/>
      <c r="B140" s="631"/>
      <c r="C140" s="631"/>
      <c r="D140" s="631" t="s">
        <v>719</v>
      </c>
      <c r="E140" s="630"/>
      <c r="F140" s="630"/>
      <c r="G140" s="674"/>
      <c r="H140" s="674"/>
      <c r="I140" s="674"/>
      <c r="J140" s="674"/>
      <c r="K140" s="674"/>
      <c r="L140" s="686"/>
      <c r="M140" s="686"/>
      <c r="N140" s="686"/>
      <c r="O140" s="603"/>
    </row>
    <row r="141" spans="1:15" ht="15" customHeight="1">
      <c r="A141" s="906"/>
      <c r="B141" s="907"/>
      <c r="C141" s="907"/>
      <c r="D141" s="907"/>
      <c r="E141" s="907"/>
      <c r="F141" s="907"/>
      <c r="G141" s="908"/>
      <c r="H141" s="908"/>
      <c r="I141" s="908"/>
      <c r="J141" s="908"/>
      <c r="K141" s="908"/>
      <c r="L141" s="907"/>
      <c r="M141" s="907"/>
      <c r="N141" s="909"/>
      <c r="O141" s="603"/>
    </row>
    <row r="142" spans="1:15" ht="15" customHeight="1">
      <c r="A142" s="619">
        <v>33</v>
      </c>
      <c r="B142" s="620">
        <v>801</v>
      </c>
      <c r="C142" s="620">
        <v>80130</v>
      </c>
      <c r="D142" s="621" t="s">
        <v>720</v>
      </c>
      <c r="E142" s="620" t="s">
        <v>692</v>
      </c>
      <c r="F142" s="620" t="s">
        <v>647</v>
      </c>
      <c r="G142" s="665"/>
      <c r="H142" s="665"/>
      <c r="I142" s="665"/>
      <c r="J142" s="665"/>
      <c r="K142" s="665"/>
      <c r="L142" s="687">
        <v>345</v>
      </c>
      <c r="M142" s="688"/>
      <c r="N142" s="689">
        <v>80</v>
      </c>
      <c r="O142" s="603"/>
    </row>
    <row r="143" spans="1:15" ht="15" customHeight="1">
      <c r="A143" s="617"/>
      <c r="B143" s="626"/>
      <c r="C143" s="626"/>
      <c r="D143" s="626" t="s">
        <v>721</v>
      </c>
      <c r="E143" s="625" t="s">
        <v>690</v>
      </c>
      <c r="F143" s="625"/>
      <c r="G143" s="665"/>
      <c r="H143" s="665"/>
      <c r="I143" s="665"/>
      <c r="J143" s="665"/>
      <c r="K143" s="665"/>
      <c r="L143" s="666"/>
      <c r="M143" s="690"/>
      <c r="N143" s="691"/>
      <c r="O143" s="603"/>
    </row>
    <row r="144" spans="1:15" ht="15" customHeight="1">
      <c r="A144" s="618"/>
      <c r="B144" s="631"/>
      <c r="C144" s="631"/>
      <c r="D144" s="631"/>
      <c r="E144" s="630"/>
      <c r="F144" s="630"/>
      <c r="G144" s="665"/>
      <c r="H144" s="665"/>
      <c r="I144" s="665"/>
      <c r="J144" s="665"/>
      <c r="K144" s="665"/>
      <c r="L144" s="692"/>
      <c r="M144" s="693"/>
      <c r="N144" s="694"/>
      <c r="O144" s="603"/>
    </row>
    <row r="145" spans="1:15" ht="15" customHeight="1">
      <c r="A145" s="910"/>
      <c r="B145" s="896"/>
      <c r="C145" s="896"/>
      <c r="D145" s="896"/>
      <c r="E145" s="896"/>
      <c r="F145" s="896"/>
      <c r="G145" s="897"/>
      <c r="H145" s="897"/>
      <c r="I145" s="897"/>
      <c r="J145" s="897"/>
      <c r="K145" s="897"/>
      <c r="L145" s="896"/>
      <c r="M145" s="896"/>
      <c r="N145" s="911"/>
      <c r="O145" s="603"/>
    </row>
    <row r="146" spans="1:15" ht="15" customHeight="1">
      <c r="A146" s="619"/>
      <c r="B146" s="620"/>
      <c r="C146" s="620"/>
      <c r="D146" s="621"/>
      <c r="E146" s="620" t="s">
        <v>692</v>
      </c>
      <c r="F146" s="620" t="s">
        <v>636</v>
      </c>
      <c r="G146" s="696"/>
      <c r="H146" s="696"/>
      <c r="I146" s="696"/>
      <c r="J146" s="696"/>
      <c r="K146" s="696"/>
      <c r="L146" s="687">
        <v>150</v>
      </c>
      <c r="M146" s="645"/>
      <c r="N146" s="687">
        <v>100</v>
      </c>
      <c r="O146" s="603"/>
    </row>
    <row r="147" spans="1:15" ht="15" customHeight="1">
      <c r="A147" s="624">
        <v>34</v>
      </c>
      <c r="B147" s="625">
        <v>801</v>
      </c>
      <c r="C147" s="625">
        <v>80140</v>
      </c>
      <c r="D147" s="626" t="s">
        <v>722</v>
      </c>
      <c r="E147" s="625" t="s">
        <v>690</v>
      </c>
      <c r="F147" s="626"/>
      <c r="G147" s="696"/>
      <c r="H147" s="696"/>
      <c r="I147" s="696"/>
      <c r="J147" s="696"/>
      <c r="K147" s="696"/>
      <c r="L147" s="666"/>
      <c r="M147" s="647"/>
      <c r="N147" s="626" t="s">
        <v>723</v>
      </c>
      <c r="O147" s="603"/>
    </row>
    <row r="148" spans="1:15" ht="15" customHeight="1">
      <c r="A148" s="629"/>
      <c r="B148" s="630"/>
      <c r="C148" s="630"/>
      <c r="D148" s="631" t="s">
        <v>724</v>
      </c>
      <c r="E148" s="676"/>
      <c r="F148" s="631"/>
      <c r="G148" s="696"/>
      <c r="H148" s="696"/>
      <c r="I148" s="696"/>
      <c r="J148" s="696"/>
      <c r="K148" s="696"/>
      <c r="L148" s="692"/>
      <c r="M148" s="650"/>
      <c r="N148" s="631"/>
      <c r="O148" s="603"/>
    </row>
    <row r="149" spans="1:15" ht="15" customHeight="1">
      <c r="A149" s="680"/>
      <c r="B149" s="665"/>
      <c r="C149" s="665"/>
      <c r="D149" s="665"/>
      <c r="E149" s="665"/>
      <c r="F149" s="665"/>
      <c r="G149" s="696"/>
      <c r="H149" s="696"/>
      <c r="I149" s="696"/>
      <c r="J149" s="696"/>
      <c r="K149" s="696"/>
      <c r="L149" s="665"/>
      <c r="M149" s="665"/>
      <c r="N149" s="670"/>
      <c r="O149" s="603"/>
    </row>
    <row r="150" spans="1:15" ht="15" customHeight="1">
      <c r="A150" s="697">
        <v>35</v>
      </c>
      <c r="B150" s="661">
        <v>851</v>
      </c>
      <c r="C150" s="661">
        <v>85111</v>
      </c>
      <c r="D150" s="645" t="s">
        <v>710</v>
      </c>
      <c r="E150" s="661" t="s">
        <v>692</v>
      </c>
      <c r="F150" s="620" t="s">
        <v>725</v>
      </c>
      <c r="G150" s="696"/>
      <c r="H150" s="696"/>
      <c r="I150" s="696"/>
      <c r="J150" s="696"/>
      <c r="K150" s="696"/>
      <c r="L150" s="698">
        <v>500</v>
      </c>
      <c r="M150" s="699"/>
      <c r="N150" s="683"/>
      <c r="O150" s="603"/>
    </row>
    <row r="151" spans="1:15" ht="15" customHeight="1">
      <c r="A151" s="604"/>
      <c r="B151" s="647"/>
      <c r="C151" s="647"/>
      <c r="D151" s="647" t="s">
        <v>726</v>
      </c>
      <c r="E151" s="660" t="s">
        <v>690</v>
      </c>
      <c r="F151" s="625"/>
      <c r="G151" s="674"/>
      <c r="H151" s="674"/>
      <c r="I151" s="674"/>
      <c r="J151" s="674"/>
      <c r="K151" s="674"/>
      <c r="L151" s="700"/>
      <c r="M151" s="701"/>
      <c r="N151" s="685"/>
      <c r="O151" s="603"/>
    </row>
    <row r="152" spans="1:15" ht="15" customHeight="1">
      <c r="A152" s="608"/>
      <c r="B152" s="650"/>
      <c r="C152" s="650"/>
      <c r="D152" s="650"/>
      <c r="E152" s="672"/>
      <c r="F152" s="630"/>
      <c r="G152" s="665"/>
      <c r="H152" s="665"/>
      <c r="I152" s="665"/>
      <c r="J152" s="665"/>
      <c r="K152" s="665"/>
      <c r="L152" s="702"/>
      <c r="M152" s="703"/>
      <c r="N152" s="686"/>
      <c r="O152" s="593"/>
    </row>
    <row r="153" spans="1:15" ht="15" customHeight="1">
      <c r="A153" s="894"/>
      <c r="B153" s="912"/>
      <c r="C153" s="912"/>
      <c r="D153" s="912"/>
      <c r="E153" s="912"/>
      <c r="F153" s="912"/>
      <c r="G153" s="913"/>
      <c r="H153" s="913"/>
      <c r="I153" s="913"/>
      <c r="J153" s="913"/>
      <c r="K153" s="913"/>
      <c r="L153" s="912"/>
      <c r="M153" s="912"/>
      <c r="N153" s="911"/>
      <c r="O153" s="593"/>
    </row>
    <row r="154" spans="1:15" ht="15" customHeight="1">
      <c r="A154" s="615">
        <v>36</v>
      </c>
      <c r="B154" s="704">
        <v>852</v>
      </c>
      <c r="C154" s="620">
        <v>85202</v>
      </c>
      <c r="D154" s="656" t="s">
        <v>727</v>
      </c>
      <c r="E154" s="620" t="s">
        <v>728</v>
      </c>
      <c r="F154" s="704" t="s">
        <v>636</v>
      </c>
      <c r="G154" s="696"/>
      <c r="H154" s="696"/>
      <c r="I154" s="696"/>
      <c r="J154" s="696"/>
      <c r="K154" s="696"/>
      <c r="L154" s="687">
        <v>80</v>
      </c>
      <c r="M154" s="696"/>
      <c r="N154" s="678"/>
      <c r="O154" s="593"/>
    </row>
    <row r="155" spans="1:15" ht="15" customHeight="1">
      <c r="A155" s="617"/>
      <c r="B155" s="634"/>
      <c r="C155" s="625"/>
      <c r="D155" s="635" t="s">
        <v>729</v>
      </c>
      <c r="E155" s="625" t="s">
        <v>730</v>
      </c>
      <c r="F155" s="634"/>
      <c r="G155" s="665"/>
      <c r="H155" s="665"/>
      <c r="I155" s="665"/>
      <c r="J155" s="665"/>
      <c r="K155" s="665"/>
      <c r="L155" s="666"/>
      <c r="M155" s="665"/>
      <c r="N155" s="671"/>
      <c r="O155" s="593"/>
    </row>
    <row r="156" spans="1:15" ht="15" customHeight="1">
      <c r="A156" s="618"/>
      <c r="B156" s="705"/>
      <c r="C156" s="630"/>
      <c r="D156" s="655"/>
      <c r="E156" s="630"/>
      <c r="F156" s="705"/>
      <c r="G156" s="674"/>
      <c r="H156" s="674"/>
      <c r="I156" s="674"/>
      <c r="J156" s="674"/>
      <c r="K156" s="674"/>
      <c r="L156" s="692"/>
      <c r="M156" s="674"/>
      <c r="N156" s="676"/>
      <c r="O156" s="593"/>
    </row>
    <row r="157" spans="1:15" ht="15" customHeight="1">
      <c r="A157" s="604"/>
      <c r="B157" s="634"/>
      <c r="C157" s="634"/>
      <c r="D157" s="635"/>
      <c r="E157" s="634"/>
      <c r="F157" s="634"/>
      <c r="G157" s="665"/>
      <c r="H157" s="665"/>
      <c r="I157" s="665"/>
      <c r="J157" s="665"/>
      <c r="K157" s="665"/>
      <c r="L157" s="706"/>
      <c r="M157" s="665"/>
      <c r="N157" s="670"/>
      <c r="O157" s="593"/>
    </row>
    <row r="158" spans="1:15" ht="15" customHeight="1">
      <c r="A158" s="615"/>
      <c r="B158" s="620"/>
      <c r="C158" s="620"/>
      <c r="D158" s="621"/>
      <c r="E158" s="620" t="s">
        <v>728</v>
      </c>
      <c r="F158" s="620"/>
      <c r="G158" s="707"/>
      <c r="H158" s="707"/>
      <c r="I158" s="707"/>
      <c r="J158" s="707"/>
      <c r="K158" s="707"/>
      <c r="L158" s="687"/>
      <c r="M158" s="678"/>
      <c r="N158" s="678"/>
      <c r="O158" s="593"/>
    </row>
    <row r="159" spans="1:15" ht="15" customHeight="1">
      <c r="A159" s="617">
        <v>37</v>
      </c>
      <c r="B159" s="625">
        <v>852</v>
      </c>
      <c r="C159" s="625">
        <v>85202</v>
      </c>
      <c r="D159" s="626" t="s">
        <v>731</v>
      </c>
      <c r="E159" s="625" t="s">
        <v>730</v>
      </c>
      <c r="F159" s="625" t="s">
        <v>636</v>
      </c>
      <c r="G159" s="676"/>
      <c r="H159" s="676"/>
      <c r="I159" s="676"/>
      <c r="J159" s="676"/>
      <c r="K159" s="676"/>
      <c r="L159" s="666">
        <v>100</v>
      </c>
      <c r="M159" s="671"/>
      <c r="N159" s="671"/>
      <c r="O159" s="593"/>
    </row>
    <row r="160" spans="1:15" ht="15" customHeight="1">
      <c r="A160" s="618"/>
      <c r="B160" s="630"/>
      <c r="C160" s="630"/>
      <c r="D160" s="631"/>
      <c r="E160" s="630"/>
      <c r="F160" s="630"/>
      <c r="G160" s="676"/>
      <c r="H160" s="676"/>
      <c r="I160" s="676"/>
      <c r="J160" s="676"/>
      <c r="K160" s="676"/>
      <c r="L160" s="692"/>
      <c r="M160" s="676"/>
      <c r="N160" s="676"/>
      <c r="O160" s="593"/>
    </row>
    <row r="161" spans="1:15" ht="15" customHeight="1">
      <c r="A161" s="893"/>
      <c r="B161" s="880"/>
      <c r="C161" s="880"/>
      <c r="D161" s="880"/>
      <c r="E161" s="880"/>
      <c r="F161" s="880"/>
      <c r="G161" s="342"/>
      <c r="H161" s="342"/>
      <c r="I161" s="342"/>
      <c r="J161" s="342"/>
      <c r="K161" s="342"/>
      <c r="L161" s="880"/>
      <c r="M161" s="880"/>
      <c r="N161" s="881"/>
      <c r="O161" s="593"/>
    </row>
    <row r="162" spans="1:15" ht="15" customHeight="1">
      <c r="A162" s="615">
        <v>38</v>
      </c>
      <c r="B162" s="620">
        <v>854</v>
      </c>
      <c r="C162" s="620">
        <v>85407</v>
      </c>
      <c r="D162" s="621" t="s">
        <v>732</v>
      </c>
      <c r="E162" s="620" t="s">
        <v>733</v>
      </c>
      <c r="F162" s="620" t="s">
        <v>636</v>
      </c>
      <c r="G162" s="655"/>
      <c r="H162" s="655"/>
      <c r="I162" s="655"/>
      <c r="J162" s="655"/>
      <c r="K162" s="655"/>
      <c r="L162" s="622">
        <v>4.3</v>
      </c>
      <c r="M162" s="622"/>
      <c r="N162" s="622"/>
      <c r="O162" s="593"/>
    </row>
    <row r="163" spans="1:15" ht="15" customHeight="1">
      <c r="A163" s="624"/>
      <c r="B163" s="625"/>
      <c r="C163" s="625"/>
      <c r="D163" s="626" t="s">
        <v>734</v>
      </c>
      <c r="E163" s="625" t="s">
        <v>735</v>
      </c>
      <c r="F163" s="625"/>
      <c r="G163" s="655"/>
      <c r="H163" s="655"/>
      <c r="I163" s="655"/>
      <c r="J163" s="655"/>
      <c r="K163" s="655"/>
      <c r="L163" s="708"/>
      <c r="M163" s="627"/>
      <c r="N163" s="627"/>
      <c r="O163" s="593"/>
    </row>
    <row r="164" spans="1:15" ht="15" customHeight="1">
      <c r="A164" s="629"/>
      <c r="B164" s="630"/>
      <c r="C164" s="630"/>
      <c r="D164" s="631"/>
      <c r="E164" s="630"/>
      <c r="F164" s="630"/>
      <c r="G164" s="655"/>
      <c r="H164" s="655"/>
      <c r="I164" s="655"/>
      <c r="J164" s="655"/>
      <c r="K164" s="655"/>
      <c r="L164" s="709"/>
      <c r="M164" s="632"/>
      <c r="N164" s="632"/>
      <c r="O164" s="593"/>
    </row>
    <row r="165" spans="1:14" ht="18.75" customHeight="1">
      <c r="A165" s="895"/>
      <c r="B165" s="896"/>
      <c r="C165" s="896"/>
      <c r="D165" s="896"/>
      <c r="E165" s="896"/>
      <c r="F165" s="896"/>
      <c r="G165" s="897"/>
      <c r="H165" s="897"/>
      <c r="I165" s="897"/>
      <c r="J165" s="897"/>
      <c r="K165" s="897"/>
      <c r="L165" s="896"/>
      <c r="M165" s="896"/>
      <c r="N165" s="898"/>
    </row>
    <row r="166" spans="1:14" ht="12.75">
      <c r="A166" s="899"/>
      <c r="B166" s="900"/>
      <c r="C166" s="900"/>
      <c r="D166" s="900"/>
      <c r="E166" s="900"/>
      <c r="F166" s="901"/>
      <c r="G166" s="615"/>
      <c r="H166" s="615"/>
      <c r="I166" s="615"/>
      <c r="J166" s="615"/>
      <c r="K166" s="615"/>
      <c r="L166" s="710">
        <f>L162+L159+L154+L150+L146+L142+L138+L134+L130+L126+L122+L107+L119+L110+L99+L114+L95+L91+L87+L83+L79+L75+L71+L67+L63+L59+L55+L51+L47+L43+L39+L35+L31+L27+L23+L19+L14+L103</f>
        <v>5684.173000000001</v>
      </c>
      <c r="M166" s="711">
        <f>M162+M159+M154+M150+M146+M142+M138+M134+M130+M126+M122+M107+M119+M110+M99+M114+M95+M91+M87+M83+M79+M75+M71+M67+M63+M59+M55+M51+M47+M43+M39+M35+M31+M27+M23+M19+M14</f>
        <v>507</v>
      </c>
      <c r="N166" s="711">
        <f>N162+N159+N154+N150+N146+N142+N138+N134+N130+N126+N122+N107+N119+N110+N99+N114+N95+N91+N87+N83+N79+N75+N71+N67+N63+N59+N55+N51+N47+N43+N39+N35+N31+N27+N23+N19+N14</f>
        <v>9504.5</v>
      </c>
    </row>
    <row r="167" spans="1:14" ht="12.75">
      <c r="A167" s="902"/>
      <c r="B167" s="903"/>
      <c r="C167" s="903"/>
      <c r="D167" s="903"/>
      <c r="E167" s="903"/>
      <c r="F167" s="904"/>
      <c r="G167" s="618"/>
      <c r="H167" s="618"/>
      <c r="I167" s="618"/>
      <c r="J167" s="618"/>
      <c r="K167" s="618"/>
      <c r="L167" s="712"/>
      <c r="M167" s="712"/>
      <c r="N167" s="712"/>
    </row>
    <row r="168" spans="1:14" ht="52.5" customHeight="1">
      <c r="A168" s="905" t="s">
        <v>736</v>
      </c>
      <c r="B168" s="767"/>
      <c r="C168" s="767"/>
      <c r="D168" s="767"/>
      <c r="E168" s="767"/>
      <c r="F168" s="767"/>
      <c r="G168" s="767"/>
      <c r="H168" s="767"/>
      <c r="I168" s="767"/>
      <c r="J168" s="767"/>
      <c r="K168" s="767"/>
      <c r="L168" s="767"/>
      <c r="M168" s="767"/>
      <c r="N168" s="767"/>
    </row>
    <row r="169" ht="12.75">
      <c r="A169" s="713"/>
    </row>
  </sheetData>
  <mergeCells count="33">
    <mergeCell ref="A166:F167"/>
    <mergeCell ref="A168:N168"/>
    <mergeCell ref="A141:N141"/>
    <mergeCell ref="A145:N145"/>
    <mergeCell ref="A153:N153"/>
    <mergeCell ref="A161:N161"/>
    <mergeCell ref="A125:N125"/>
    <mergeCell ref="A129:N129"/>
    <mergeCell ref="A137:N137"/>
    <mergeCell ref="A165:N165"/>
    <mergeCell ref="A89:N89"/>
    <mergeCell ref="A117:N117"/>
    <mergeCell ref="A65:N65"/>
    <mergeCell ref="A69:N69"/>
    <mergeCell ref="A73:N73"/>
    <mergeCell ref="A77:N77"/>
    <mergeCell ref="A49:N49"/>
    <mergeCell ref="A53:N53"/>
    <mergeCell ref="A57:N57"/>
    <mergeCell ref="A61:N61"/>
    <mergeCell ref="A33:N33"/>
    <mergeCell ref="A37:N37"/>
    <mergeCell ref="A41:N41"/>
    <mergeCell ref="A45:N45"/>
    <mergeCell ref="A17:N17"/>
    <mergeCell ref="A21:N21"/>
    <mergeCell ref="A25:N25"/>
    <mergeCell ref="A29:N29"/>
    <mergeCell ref="A6:N6"/>
    <mergeCell ref="H9:J9"/>
    <mergeCell ref="L9:N9"/>
    <mergeCell ref="H10:J10"/>
    <mergeCell ref="L10:N10"/>
  </mergeCells>
  <printOptions/>
  <pageMargins left="0.75" right="0.75" top="1" bottom="1" header="0.5" footer="0.5"/>
  <pageSetup horizontalDpi="600" verticalDpi="600" orientation="landscape" paperSize="9" scale="74" r:id="rId1"/>
  <headerFooter alignWithMargins="0">
    <oddFooter>&amp;CStrona &amp;P z &amp;N</oddFooter>
  </headerFooter>
  <rowBreaks count="1" manualBreakCount="1">
    <brk id="4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="75" zoomScaleNormal="65" zoomScaleSheetLayoutView="75" workbookViewId="0" topLeftCell="C1">
      <selection activeCell="K3" sqref="K3"/>
    </sheetView>
  </sheetViews>
  <sheetFormatPr defaultColWidth="9.140625" defaultRowHeight="12.75"/>
  <cols>
    <col min="1" max="1" width="4.57421875" style="714" customWidth="1"/>
    <col min="2" max="2" width="6.00390625" style="493" customWidth="1"/>
    <col min="3" max="3" width="10.00390625" style="493" customWidth="1"/>
    <col min="4" max="4" width="43.140625" style="720" customWidth="1"/>
    <col min="5" max="5" width="21.8515625" style="493" customWidth="1"/>
    <col min="6" max="6" width="14.57421875" style="493" customWidth="1"/>
    <col min="7" max="7" width="16.140625" style="714" bestFit="1" customWidth="1"/>
    <col min="8" max="8" width="14.421875" style="714" customWidth="1"/>
    <col min="9" max="9" width="4.28125" style="714" customWidth="1"/>
    <col min="10" max="10" width="12.57421875" style="324" customWidth="1"/>
    <col min="11" max="11" width="15.140625" style="324" customWidth="1"/>
    <col min="12" max="12" width="14.8515625" style="324" customWidth="1"/>
    <col min="13" max="13" width="20.140625" style="324" customWidth="1"/>
    <col min="14" max="14" width="15.00390625" style="324" customWidth="1"/>
    <col min="15" max="16384" width="9.140625" style="324" customWidth="1"/>
  </cols>
  <sheetData>
    <row r="1" spans="11:12" ht="18.75">
      <c r="K1" s="721" t="s">
        <v>737</v>
      </c>
      <c r="L1" s="6"/>
    </row>
    <row r="2" spans="11:12" ht="18.75">
      <c r="K2" s="721" t="s">
        <v>600</v>
      </c>
      <c r="L2" s="6"/>
    </row>
    <row r="3" spans="11:12" ht="18.75">
      <c r="K3" s="721" t="s">
        <v>286</v>
      </c>
      <c r="L3" s="6"/>
    </row>
    <row r="4" spans="11:12" ht="18.75">
      <c r="K4" s="721" t="s">
        <v>601</v>
      </c>
      <c r="L4" s="6"/>
    </row>
    <row r="5" spans="11:12" ht="18">
      <c r="K5" s="6"/>
      <c r="L5" s="6"/>
    </row>
    <row r="6" spans="1:14" ht="20.25">
      <c r="A6" s="914" t="s">
        <v>738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</row>
    <row r="7" spans="1:13" ht="15.75">
      <c r="A7" s="493"/>
      <c r="B7" s="329"/>
      <c r="C7" s="329"/>
      <c r="D7" s="329"/>
      <c r="E7" s="329"/>
      <c r="F7" s="329"/>
      <c r="G7" s="493"/>
      <c r="H7" s="493"/>
      <c r="I7" s="493"/>
      <c r="J7" s="493"/>
      <c r="K7" s="493"/>
      <c r="L7" s="493"/>
      <c r="M7" s="493"/>
    </row>
    <row r="8" spans="2:6" ht="15.75">
      <c r="B8" s="329"/>
      <c r="C8" s="329"/>
      <c r="D8" s="722"/>
      <c r="E8" s="329"/>
      <c r="F8" s="329"/>
    </row>
    <row r="9" spans="1:14" ht="15.75">
      <c r="A9" s="723" t="s">
        <v>603</v>
      </c>
      <c r="B9" s="332" t="s">
        <v>1</v>
      </c>
      <c r="C9" s="332" t="s">
        <v>2</v>
      </c>
      <c r="D9" s="724" t="s">
        <v>604</v>
      </c>
      <c r="E9" s="332" t="s">
        <v>605</v>
      </c>
      <c r="F9" s="330" t="s">
        <v>606</v>
      </c>
      <c r="G9" s="330" t="s">
        <v>607</v>
      </c>
      <c r="H9" s="915" t="s">
        <v>739</v>
      </c>
      <c r="I9" s="916"/>
      <c r="J9" s="919" t="s">
        <v>608</v>
      </c>
      <c r="K9" s="342"/>
      <c r="L9" s="342"/>
      <c r="M9" s="342"/>
      <c r="N9" s="575"/>
    </row>
    <row r="10" spans="1:14" ht="15.75">
      <c r="A10" s="725"/>
      <c r="B10" s="726"/>
      <c r="C10" s="726"/>
      <c r="D10" s="727" t="s">
        <v>609</v>
      </c>
      <c r="E10" s="726" t="s">
        <v>610</v>
      </c>
      <c r="F10" s="728" t="s">
        <v>611</v>
      </c>
      <c r="G10" s="728" t="s">
        <v>612</v>
      </c>
      <c r="H10" s="917"/>
      <c r="I10" s="918"/>
      <c r="J10" s="920" t="s">
        <v>740</v>
      </c>
      <c r="K10" s="921"/>
      <c r="L10" s="922"/>
      <c r="M10" s="337">
        <v>2007</v>
      </c>
      <c r="N10" s="729" t="s">
        <v>741</v>
      </c>
    </row>
    <row r="11" spans="1:14" ht="15.75">
      <c r="A11" s="725"/>
      <c r="B11" s="726"/>
      <c r="C11" s="726"/>
      <c r="D11" s="727" t="s">
        <v>614</v>
      </c>
      <c r="E11" s="726" t="s">
        <v>615</v>
      </c>
      <c r="F11" s="728" t="s">
        <v>616</v>
      </c>
      <c r="G11" s="728" t="s">
        <v>617</v>
      </c>
      <c r="H11" s="917"/>
      <c r="I11" s="918"/>
      <c r="J11" s="730" t="s">
        <v>620</v>
      </c>
      <c r="K11" s="726" t="s">
        <v>621</v>
      </c>
      <c r="L11" s="726" t="s">
        <v>622</v>
      </c>
      <c r="M11" s="731"/>
      <c r="N11" s="732"/>
    </row>
    <row r="12" spans="1:14" ht="15.75">
      <c r="A12" s="725"/>
      <c r="B12" s="726"/>
      <c r="C12" s="726"/>
      <c r="D12" s="727" t="s">
        <v>623</v>
      </c>
      <c r="E12" s="726" t="s">
        <v>624</v>
      </c>
      <c r="F12" s="728"/>
      <c r="G12" s="728"/>
      <c r="H12" s="917"/>
      <c r="I12" s="918"/>
      <c r="J12" s="730" t="s">
        <v>628</v>
      </c>
      <c r="K12" s="726" t="s">
        <v>629</v>
      </c>
      <c r="L12" s="726" t="s">
        <v>630</v>
      </c>
      <c r="M12" s="731"/>
      <c r="N12" s="733"/>
    </row>
    <row r="13" spans="1:14" ht="15.75">
      <c r="A13" s="734"/>
      <c r="B13" s="337"/>
      <c r="C13" s="337"/>
      <c r="D13" s="727"/>
      <c r="E13" s="337" t="s">
        <v>631</v>
      </c>
      <c r="F13" s="338"/>
      <c r="G13" s="338"/>
      <c r="H13" s="917"/>
      <c r="I13" s="918"/>
      <c r="J13" s="735"/>
      <c r="K13" s="337" t="s">
        <v>633</v>
      </c>
      <c r="L13" s="337"/>
      <c r="M13" s="736"/>
      <c r="N13" s="737"/>
    </row>
    <row r="14" spans="1:14" ht="15.75">
      <c r="A14" s="738"/>
      <c r="B14" s="380"/>
      <c r="C14" s="381"/>
      <c r="D14" s="739"/>
      <c r="E14" s="407"/>
      <c r="F14" s="380"/>
      <c r="G14" s="740"/>
      <c r="H14" s="923"/>
      <c r="I14" s="924"/>
      <c r="J14" s="743"/>
      <c r="K14" s="382"/>
      <c r="L14" s="382"/>
      <c r="M14" s="382"/>
      <c r="N14" s="382"/>
    </row>
    <row r="15" spans="1:14" ht="15.75">
      <c r="A15" s="744" t="s">
        <v>561</v>
      </c>
      <c r="B15" s="376">
        <v>600</v>
      </c>
      <c r="C15" s="385">
        <v>60014</v>
      </c>
      <c r="D15" s="745" t="s">
        <v>742</v>
      </c>
      <c r="E15" s="254" t="s">
        <v>635</v>
      </c>
      <c r="F15" s="376"/>
      <c r="G15" s="746"/>
      <c r="H15" s="925"/>
      <c r="I15" s="926"/>
      <c r="J15" s="390"/>
      <c r="K15" s="350"/>
      <c r="L15" s="350"/>
      <c r="M15" s="350"/>
      <c r="N15" s="350"/>
    </row>
    <row r="16" spans="1:14" ht="15.75">
      <c r="A16" s="744"/>
      <c r="B16" s="376"/>
      <c r="C16" s="385"/>
      <c r="D16" s="745" t="s">
        <v>743</v>
      </c>
      <c r="E16" s="254" t="s">
        <v>638</v>
      </c>
      <c r="F16" s="376" t="s">
        <v>656</v>
      </c>
      <c r="G16" s="747">
        <v>2963</v>
      </c>
      <c r="H16" s="927">
        <v>467</v>
      </c>
      <c r="I16" s="928"/>
      <c r="J16" s="748"/>
      <c r="K16" s="749"/>
      <c r="L16" s="749">
        <v>2496</v>
      </c>
      <c r="M16" s="750"/>
      <c r="N16" s="350"/>
    </row>
    <row r="17" spans="1:14" ht="15.75">
      <c r="A17" s="744"/>
      <c r="B17" s="376"/>
      <c r="C17" s="385"/>
      <c r="D17" s="745" t="s">
        <v>657</v>
      </c>
      <c r="E17" s="254"/>
      <c r="F17" s="376"/>
      <c r="G17" s="747"/>
      <c r="H17" s="927"/>
      <c r="I17" s="926"/>
      <c r="J17" s="748"/>
      <c r="K17" s="749"/>
      <c r="L17" s="751" t="s">
        <v>744</v>
      </c>
      <c r="M17" s="750"/>
      <c r="N17" s="350"/>
    </row>
    <row r="18" spans="1:14" ht="15.75">
      <c r="A18" s="752"/>
      <c r="B18" s="377"/>
      <c r="C18" s="386"/>
      <c r="D18" s="753"/>
      <c r="E18" s="410"/>
      <c r="F18" s="377"/>
      <c r="G18" s="754"/>
      <c r="H18" s="929"/>
      <c r="I18" s="930"/>
      <c r="J18" s="755"/>
      <c r="K18" s="756"/>
      <c r="L18" s="757">
        <v>441.5</v>
      </c>
      <c r="M18" s="756"/>
      <c r="N18" s="378"/>
    </row>
    <row r="19" spans="1:14" ht="15.75">
      <c r="A19" s="758"/>
      <c r="B19" s="253"/>
      <c r="C19" s="253"/>
      <c r="D19" s="759"/>
      <c r="E19" s="253"/>
      <c r="F19" s="253"/>
      <c r="G19" s="760"/>
      <c r="H19" s="760"/>
      <c r="I19" s="760"/>
      <c r="J19" s="761"/>
      <c r="K19" s="761"/>
      <c r="L19" s="762"/>
      <c r="M19" s="761"/>
      <c r="N19" s="763"/>
    </row>
    <row r="20" spans="1:14" ht="15.75">
      <c r="A20" s="738" t="s">
        <v>562</v>
      </c>
      <c r="B20" s="380">
        <v>600</v>
      </c>
      <c r="C20" s="380">
        <v>60014</v>
      </c>
      <c r="D20" s="739" t="s">
        <v>745</v>
      </c>
      <c r="E20" s="380" t="s">
        <v>643</v>
      </c>
      <c r="F20" s="380"/>
      <c r="G20" s="764"/>
      <c r="H20" s="931"/>
      <c r="I20" s="881"/>
      <c r="J20" s="770"/>
      <c r="K20" s="770"/>
      <c r="L20" s="770"/>
      <c r="M20" s="770"/>
      <c r="N20" s="382"/>
    </row>
    <row r="21" spans="1:14" ht="15.75">
      <c r="A21" s="744"/>
      <c r="B21" s="376"/>
      <c r="C21" s="376"/>
      <c r="D21" s="771" t="s">
        <v>746</v>
      </c>
      <c r="E21" s="376" t="s">
        <v>638</v>
      </c>
      <c r="F21" s="376" t="s">
        <v>656</v>
      </c>
      <c r="G21" s="750">
        <v>1070</v>
      </c>
      <c r="H21" s="927">
        <v>120</v>
      </c>
      <c r="I21" s="926"/>
      <c r="J21" s="749">
        <v>237.5</v>
      </c>
      <c r="K21" s="749"/>
      <c r="L21" s="750">
        <v>712.5</v>
      </c>
      <c r="M21" s="749"/>
      <c r="N21" s="350"/>
    </row>
    <row r="22" spans="1:14" ht="15.75">
      <c r="A22" s="752"/>
      <c r="B22" s="377"/>
      <c r="C22" s="377"/>
      <c r="D22" s="753" t="s">
        <v>675</v>
      </c>
      <c r="E22" s="377"/>
      <c r="F22" s="377"/>
      <c r="G22" s="772"/>
      <c r="H22" s="929"/>
      <c r="I22" s="837"/>
      <c r="J22" s="756"/>
      <c r="K22" s="756"/>
      <c r="L22" s="756"/>
      <c r="M22" s="756"/>
      <c r="N22" s="378"/>
    </row>
    <row r="23" spans="1:14" ht="15.75">
      <c r="A23" s="758"/>
      <c r="B23" s="253"/>
      <c r="C23" s="253"/>
      <c r="D23" s="759"/>
      <c r="E23" s="253"/>
      <c r="F23" s="253"/>
      <c r="G23" s="760"/>
      <c r="H23" s="760"/>
      <c r="I23" s="257"/>
      <c r="J23" s="761"/>
      <c r="K23" s="761"/>
      <c r="L23" s="761"/>
      <c r="M23" s="761"/>
      <c r="N23" s="773"/>
    </row>
    <row r="24" spans="1:14" ht="15.75">
      <c r="A24" s="738" t="s">
        <v>563</v>
      </c>
      <c r="B24" s="380">
        <v>600</v>
      </c>
      <c r="C24" s="380">
        <v>60014</v>
      </c>
      <c r="D24" s="739" t="s">
        <v>747</v>
      </c>
      <c r="E24" s="380" t="s">
        <v>643</v>
      </c>
      <c r="F24" s="380"/>
      <c r="G24" s="764"/>
      <c r="H24" s="765"/>
      <c r="I24" s="531"/>
      <c r="J24" s="770"/>
      <c r="K24" s="770"/>
      <c r="L24" s="770"/>
      <c r="M24" s="770"/>
      <c r="N24" s="770"/>
    </row>
    <row r="25" spans="1:14" ht="15.75">
      <c r="A25" s="744"/>
      <c r="B25" s="376"/>
      <c r="C25" s="376"/>
      <c r="D25" s="745" t="s">
        <v>748</v>
      </c>
      <c r="E25" s="376" t="s">
        <v>638</v>
      </c>
      <c r="F25" s="376" t="s">
        <v>647</v>
      </c>
      <c r="G25" s="750">
        <v>3208</v>
      </c>
      <c r="H25" s="932">
        <v>300</v>
      </c>
      <c r="I25" s="933"/>
      <c r="J25" s="749">
        <v>315</v>
      </c>
      <c r="K25" s="749"/>
      <c r="L25" s="749">
        <v>945</v>
      </c>
      <c r="M25" s="749">
        <v>1648</v>
      </c>
      <c r="N25" s="749"/>
    </row>
    <row r="26" spans="1:14" ht="15.75">
      <c r="A26" s="744"/>
      <c r="B26" s="376"/>
      <c r="C26" s="376"/>
      <c r="D26" s="745" t="s">
        <v>749</v>
      </c>
      <c r="E26" s="376"/>
      <c r="F26" s="376"/>
      <c r="G26" s="750"/>
      <c r="H26" s="747"/>
      <c r="I26" s="218"/>
      <c r="J26" s="749"/>
      <c r="K26" s="749"/>
      <c r="L26" s="749"/>
      <c r="M26" s="749"/>
      <c r="N26" s="749"/>
    </row>
    <row r="27" spans="1:14" ht="15.75">
      <c r="A27" s="738"/>
      <c r="B27" s="380"/>
      <c r="C27" s="380"/>
      <c r="D27" s="739"/>
      <c r="E27" s="380"/>
      <c r="F27" s="380"/>
      <c r="G27" s="764"/>
      <c r="H27" s="765"/>
      <c r="I27" s="531"/>
      <c r="J27" s="770"/>
      <c r="K27" s="770"/>
      <c r="L27" s="770"/>
      <c r="M27" s="770"/>
      <c r="N27" s="770"/>
    </row>
    <row r="28" spans="1:14" ht="15.75">
      <c r="A28" s="744" t="s">
        <v>564</v>
      </c>
      <c r="B28" s="376">
        <v>600</v>
      </c>
      <c r="C28" s="376">
        <v>60014</v>
      </c>
      <c r="D28" s="774" t="s">
        <v>681</v>
      </c>
      <c r="E28" s="376" t="s">
        <v>643</v>
      </c>
      <c r="F28" s="376" t="s">
        <v>682</v>
      </c>
      <c r="G28" s="750">
        <v>4640</v>
      </c>
      <c r="H28" s="927"/>
      <c r="I28" s="835"/>
      <c r="J28" s="749">
        <v>20</v>
      </c>
      <c r="K28" s="749"/>
      <c r="L28" s="749"/>
      <c r="M28" s="749">
        <v>20</v>
      </c>
      <c r="N28" s="749">
        <v>4600</v>
      </c>
    </row>
    <row r="29" spans="1:14" ht="15.75">
      <c r="A29" s="744"/>
      <c r="B29" s="376"/>
      <c r="C29" s="376"/>
      <c r="D29" s="775" t="s">
        <v>750</v>
      </c>
      <c r="E29" s="376" t="s">
        <v>638</v>
      </c>
      <c r="F29" s="376"/>
      <c r="G29" s="750"/>
      <c r="H29" s="747"/>
      <c r="I29" s="218"/>
      <c r="J29" s="749"/>
      <c r="K29" s="749"/>
      <c r="L29" s="749"/>
      <c r="M29" s="749"/>
      <c r="N29" s="749"/>
    </row>
    <row r="30" spans="1:14" ht="15.75">
      <c r="A30" s="752"/>
      <c r="B30" s="377"/>
      <c r="C30" s="377"/>
      <c r="D30" s="378" t="s">
        <v>751</v>
      </c>
      <c r="E30" s="377"/>
      <c r="F30" s="377"/>
      <c r="G30" s="772"/>
      <c r="H30" s="754"/>
      <c r="I30" s="224"/>
      <c r="J30" s="756"/>
      <c r="K30" s="756"/>
      <c r="L30" s="756"/>
      <c r="M30" s="756"/>
      <c r="N30" s="756"/>
    </row>
    <row r="31" spans="1:14" ht="15.75">
      <c r="A31" s="758"/>
      <c r="B31" s="253"/>
      <c r="C31" s="253"/>
      <c r="D31" s="349"/>
      <c r="E31" s="253"/>
      <c r="F31" s="253"/>
      <c r="G31" s="760"/>
      <c r="H31" s="760"/>
      <c r="I31" s="257"/>
      <c r="J31" s="761"/>
      <c r="K31" s="761"/>
      <c r="L31" s="761"/>
      <c r="M31" s="761"/>
      <c r="N31" s="748"/>
    </row>
    <row r="32" spans="1:14" ht="15.75">
      <c r="A32" s="738"/>
      <c r="B32" s="380"/>
      <c r="C32" s="380"/>
      <c r="D32" s="382"/>
      <c r="E32" s="380" t="s">
        <v>692</v>
      </c>
      <c r="F32" s="380"/>
      <c r="G32" s="764"/>
      <c r="H32" s="765"/>
      <c r="I32" s="531"/>
      <c r="J32" s="770"/>
      <c r="K32" s="770"/>
      <c r="L32" s="770"/>
      <c r="M32" s="770"/>
      <c r="N32" s="770"/>
    </row>
    <row r="33" spans="1:14" ht="15.75">
      <c r="A33" s="744">
        <v>5</v>
      </c>
      <c r="B33" s="376">
        <v>700</v>
      </c>
      <c r="C33" s="376">
        <v>70005</v>
      </c>
      <c r="D33" s="350" t="s">
        <v>752</v>
      </c>
      <c r="E33" s="376" t="s">
        <v>695</v>
      </c>
      <c r="F33" s="376" t="s">
        <v>698</v>
      </c>
      <c r="G33" s="750">
        <v>70</v>
      </c>
      <c r="H33" s="747"/>
      <c r="I33" s="218"/>
      <c r="J33" s="749">
        <v>40</v>
      </c>
      <c r="K33" s="749"/>
      <c r="L33" s="749"/>
      <c r="M33" s="749">
        <v>30</v>
      </c>
      <c r="N33" s="749"/>
    </row>
    <row r="34" spans="1:14" ht="15.75">
      <c r="A34" s="752"/>
      <c r="B34" s="377"/>
      <c r="C34" s="377"/>
      <c r="D34" s="378" t="s">
        <v>753</v>
      </c>
      <c r="E34" s="377"/>
      <c r="F34" s="377"/>
      <c r="G34" s="772"/>
      <c r="H34" s="754"/>
      <c r="I34" s="224"/>
      <c r="J34" s="756"/>
      <c r="K34" s="756"/>
      <c r="L34" s="756"/>
      <c r="M34" s="756"/>
      <c r="N34" s="756"/>
    </row>
    <row r="35" spans="1:14" ht="15.75">
      <c r="A35" s="934"/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575"/>
    </row>
    <row r="36" spans="1:14" ht="15.75">
      <c r="A36" s="738">
        <v>6</v>
      </c>
      <c r="B36" s="380">
        <v>754</v>
      </c>
      <c r="C36" s="380">
        <v>75411</v>
      </c>
      <c r="D36" s="745" t="s">
        <v>754</v>
      </c>
      <c r="E36" s="380" t="s">
        <v>688</v>
      </c>
      <c r="F36" s="380" t="s">
        <v>711</v>
      </c>
      <c r="G36" s="764">
        <v>7167.8</v>
      </c>
      <c r="H36" s="931">
        <v>5452.7</v>
      </c>
      <c r="I36" s="935"/>
      <c r="J36" s="776">
        <v>885.373</v>
      </c>
      <c r="K36" s="770">
        <v>500</v>
      </c>
      <c r="L36" s="770"/>
      <c r="M36" s="770">
        <f>G36-H36-J36-K36</f>
        <v>329.7270000000003</v>
      </c>
      <c r="N36" s="382"/>
    </row>
    <row r="37" spans="1:14" ht="15.75">
      <c r="A37" s="744"/>
      <c r="B37" s="376"/>
      <c r="C37" s="376"/>
      <c r="D37" s="745" t="s">
        <v>712</v>
      </c>
      <c r="E37" s="376" t="s">
        <v>690</v>
      </c>
      <c r="F37" s="376"/>
      <c r="G37" s="750"/>
      <c r="H37" s="927"/>
      <c r="I37" s="835"/>
      <c r="J37" s="749"/>
      <c r="K37" s="749"/>
      <c r="L37" s="749"/>
      <c r="M37" s="749"/>
      <c r="N37" s="350"/>
    </row>
    <row r="38" spans="1:14" ht="15.75">
      <c r="A38" s="752"/>
      <c r="B38" s="377"/>
      <c r="C38" s="377"/>
      <c r="D38" s="753"/>
      <c r="E38" s="377"/>
      <c r="F38" s="377"/>
      <c r="G38" s="772"/>
      <c r="H38" s="754"/>
      <c r="I38" s="224"/>
      <c r="J38" s="756"/>
      <c r="K38" s="756"/>
      <c r="L38" s="756"/>
      <c r="M38" s="756"/>
      <c r="N38" s="378"/>
    </row>
    <row r="39" spans="1:14" ht="15.75">
      <c r="A39" s="777"/>
      <c r="B39" s="778"/>
      <c r="C39" s="778"/>
      <c r="D39" s="779"/>
      <c r="E39" s="778"/>
      <c r="F39" s="778"/>
      <c r="G39" s="780"/>
      <c r="H39" s="780"/>
      <c r="I39" s="225"/>
      <c r="J39" s="781"/>
      <c r="K39" s="781"/>
      <c r="L39" s="781"/>
      <c r="M39" s="781"/>
      <c r="N39" s="396"/>
    </row>
    <row r="40" spans="1:14" ht="15.75">
      <c r="A40" s="738"/>
      <c r="B40" s="380"/>
      <c r="C40" s="380"/>
      <c r="D40" s="739"/>
      <c r="E40" s="380" t="s">
        <v>692</v>
      </c>
      <c r="F40" s="380"/>
      <c r="G40" s="764"/>
      <c r="H40" s="765"/>
      <c r="I40" s="531"/>
      <c r="J40" s="770"/>
      <c r="K40" s="770"/>
      <c r="L40" s="770"/>
      <c r="M40" s="770"/>
      <c r="N40" s="382"/>
    </row>
    <row r="41" spans="1:14" ht="15.75">
      <c r="A41" s="744">
        <v>7</v>
      </c>
      <c r="B41" s="376">
        <v>801</v>
      </c>
      <c r="C41" s="376">
        <v>80120</v>
      </c>
      <c r="D41" s="350" t="s">
        <v>716</v>
      </c>
      <c r="E41" s="376" t="s">
        <v>690</v>
      </c>
      <c r="F41" s="376" t="s">
        <v>656</v>
      </c>
      <c r="G41" s="750">
        <v>332.8</v>
      </c>
      <c r="H41" s="927">
        <v>22.8</v>
      </c>
      <c r="I41" s="835"/>
      <c r="J41" s="749">
        <v>310</v>
      </c>
      <c r="K41" s="749"/>
      <c r="L41" s="749"/>
      <c r="M41" s="749"/>
      <c r="N41" s="350"/>
    </row>
    <row r="42" spans="1:14" ht="15.75">
      <c r="A42" s="752"/>
      <c r="B42" s="377"/>
      <c r="C42" s="377"/>
      <c r="D42" s="378" t="s">
        <v>717</v>
      </c>
      <c r="E42" s="377"/>
      <c r="F42" s="377"/>
      <c r="G42" s="772"/>
      <c r="H42" s="754"/>
      <c r="I42" s="224"/>
      <c r="J42" s="756"/>
      <c r="K42" s="756"/>
      <c r="L42" s="756"/>
      <c r="M42" s="756"/>
      <c r="N42" s="378"/>
    </row>
    <row r="43" spans="1:14" ht="15.75">
      <c r="A43" s="936"/>
      <c r="B43" s="794"/>
      <c r="C43" s="794"/>
      <c r="D43" s="794"/>
      <c r="E43" s="794"/>
      <c r="F43" s="794"/>
      <c r="G43" s="794"/>
      <c r="H43" s="794"/>
      <c r="I43" s="794"/>
      <c r="J43" s="794"/>
      <c r="K43" s="794"/>
      <c r="L43" s="794"/>
      <c r="M43" s="794"/>
      <c r="N43" s="837"/>
    </row>
    <row r="44" spans="1:14" ht="15.75">
      <c r="A44" s="782"/>
      <c r="B44" s="783"/>
      <c r="C44" s="783"/>
      <c r="D44" s="365"/>
      <c r="E44" s="365"/>
      <c r="F44" s="365"/>
      <c r="G44" s="623"/>
      <c r="H44" s="937"/>
      <c r="I44" s="881"/>
      <c r="J44" s="784"/>
      <c r="K44" s="784"/>
      <c r="L44" s="623"/>
      <c r="M44" s="623"/>
      <c r="N44" s="382"/>
    </row>
    <row r="45" spans="1:14" ht="15.75">
      <c r="A45" s="758">
        <v>8</v>
      </c>
      <c r="B45" s="419">
        <v>801</v>
      </c>
      <c r="C45" s="419">
        <v>80120</v>
      </c>
      <c r="D45" s="774" t="s">
        <v>717</v>
      </c>
      <c r="E45" s="376" t="s">
        <v>692</v>
      </c>
      <c r="F45" s="785" t="s">
        <v>656</v>
      </c>
      <c r="G45" s="786">
        <v>150</v>
      </c>
      <c r="H45" s="938"/>
      <c r="I45" s="939"/>
      <c r="J45" s="788">
        <v>50</v>
      </c>
      <c r="K45" s="789"/>
      <c r="L45" s="790">
        <v>100</v>
      </c>
      <c r="M45" s="786"/>
      <c r="N45" s="350"/>
    </row>
    <row r="46" spans="1:14" ht="15.75">
      <c r="A46" s="758"/>
      <c r="B46" s="310"/>
      <c r="C46" s="310"/>
      <c r="D46" s="745" t="s">
        <v>718</v>
      </c>
      <c r="E46" s="376" t="s">
        <v>690</v>
      </c>
      <c r="F46" s="394"/>
      <c r="G46" s="628"/>
      <c r="H46" s="942"/>
      <c r="I46" s="835"/>
      <c r="J46" s="789"/>
      <c r="K46" s="789"/>
      <c r="L46" s="628"/>
      <c r="M46" s="628"/>
      <c r="N46" s="350"/>
    </row>
    <row r="47" spans="1:14" ht="15.75">
      <c r="A47" s="777"/>
      <c r="B47" s="609"/>
      <c r="C47" s="609"/>
      <c r="D47" s="798" t="s">
        <v>719</v>
      </c>
      <c r="E47" s="569"/>
      <c r="F47" s="569"/>
      <c r="G47" s="631"/>
      <c r="H47" s="943"/>
      <c r="I47" s="837"/>
      <c r="J47" s="676"/>
      <c r="K47" s="676"/>
      <c r="L47" s="631"/>
      <c r="M47" s="631"/>
      <c r="N47" s="378"/>
    </row>
    <row r="48" spans="1:14" ht="15.75">
      <c r="A48" s="758"/>
      <c r="B48" s="944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763"/>
    </row>
    <row r="49" spans="1:14" ht="15.75">
      <c r="A49" s="738">
        <v>9</v>
      </c>
      <c r="B49" s="799">
        <v>801</v>
      </c>
      <c r="C49" s="799">
        <v>80130</v>
      </c>
      <c r="D49" s="367" t="s">
        <v>755</v>
      </c>
      <c r="E49" s="800" t="s">
        <v>692</v>
      </c>
      <c r="F49" s="800" t="s">
        <v>647</v>
      </c>
      <c r="G49" s="801">
        <v>480</v>
      </c>
      <c r="H49" s="945">
        <v>2</v>
      </c>
      <c r="I49" s="946"/>
      <c r="J49" s="801">
        <v>345</v>
      </c>
      <c r="K49" s="801"/>
      <c r="L49" s="802">
        <v>80</v>
      </c>
      <c r="M49" s="801">
        <v>53</v>
      </c>
      <c r="N49" s="770"/>
    </row>
    <row r="50" spans="1:14" ht="15.75">
      <c r="A50" s="744"/>
      <c r="B50" s="803"/>
      <c r="C50" s="803"/>
      <c r="D50" s="774" t="s">
        <v>756</v>
      </c>
      <c r="E50" s="804" t="s">
        <v>690</v>
      </c>
      <c r="F50" s="803"/>
      <c r="G50" s="805"/>
      <c r="H50" s="787"/>
      <c r="I50" s="614"/>
      <c r="J50" s="805"/>
      <c r="K50" s="805"/>
      <c r="L50" s="806"/>
      <c r="M50" s="805"/>
      <c r="N50" s="749"/>
    </row>
    <row r="51" spans="1:14" ht="15.75">
      <c r="A51" s="752"/>
      <c r="B51" s="807"/>
      <c r="C51" s="807"/>
      <c r="D51" s="798" t="s">
        <v>757</v>
      </c>
      <c r="E51" s="807"/>
      <c r="F51" s="807"/>
      <c r="G51" s="808"/>
      <c r="H51" s="809"/>
      <c r="I51" s="810"/>
      <c r="J51" s="808"/>
      <c r="K51" s="808"/>
      <c r="L51" s="811"/>
      <c r="M51" s="808"/>
      <c r="N51" s="756"/>
    </row>
    <row r="52" spans="1:14" ht="15.75">
      <c r="A52" s="777"/>
      <c r="B52" s="794"/>
      <c r="C52" s="794"/>
      <c r="D52" s="794"/>
      <c r="E52" s="794"/>
      <c r="F52" s="794"/>
      <c r="G52" s="794"/>
      <c r="H52" s="794"/>
      <c r="I52" s="794"/>
      <c r="J52" s="794"/>
      <c r="K52" s="794"/>
      <c r="L52" s="794"/>
      <c r="M52" s="794"/>
      <c r="N52" s="763"/>
    </row>
    <row r="53" spans="1:14" ht="15.75">
      <c r="A53" s="738">
        <v>10</v>
      </c>
      <c r="B53" s="380">
        <v>851</v>
      </c>
      <c r="C53" s="380">
        <v>85111</v>
      </c>
      <c r="D53" s="739" t="s">
        <v>754</v>
      </c>
      <c r="E53" s="380" t="s">
        <v>688</v>
      </c>
      <c r="F53" s="380" t="s">
        <v>725</v>
      </c>
      <c r="G53" s="812">
        <v>247075</v>
      </c>
      <c r="H53" s="955">
        <v>204959.159</v>
      </c>
      <c r="I53" s="956"/>
      <c r="J53" s="813">
        <v>500</v>
      </c>
      <c r="K53" s="764"/>
      <c r="L53" s="776"/>
      <c r="M53" s="776">
        <f>G53-H53-J53</f>
        <v>41615.840999999986</v>
      </c>
      <c r="N53" s="382"/>
    </row>
    <row r="54" spans="1:14" ht="15.75">
      <c r="A54" s="744"/>
      <c r="B54" s="376"/>
      <c r="C54" s="376"/>
      <c r="D54" s="745" t="s">
        <v>726</v>
      </c>
      <c r="E54" s="376" t="s">
        <v>690</v>
      </c>
      <c r="F54" s="376"/>
      <c r="G54" s="814"/>
      <c r="H54" s="940"/>
      <c r="I54" s="835"/>
      <c r="J54" s="815"/>
      <c r="K54" s="816"/>
      <c r="L54" s="817"/>
      <c r="M54" s="817"/>
      <c r="N54" s="350"/>
    </row>
    <row r="55" spans="1:14" ht="15.75">
      <c r="A55" s="752"/>
      <c r="B55" s="377"/>
      <c r="C55" s="377"/>
      <c r="D55" s="753"/>
      <c r="E55" s="377"/>
      <c r="F55" s="377"/>
      <c r="G55" s="818"/>
      <c r="H55" s="941"/>
      <c r="I55" s="837"/>
      <c r="J55" s="819"/>
      <c r="K55" s="820"/>
      <c r="L55" s="820"/>
      <c r="M55" s="820"/>
      <c r="N55" s="378"/>
    </row>
    <row r="56" spans="1:14" ht="15.75">
      <c r="A56" s="934"/>
      <c r="B56" s="342"/>
      <c r="C56" s="342"/>
      <c r="D56" s="342"/>
      <c r="E56" s="342"/>
      <c r="F56" s="342"/>
      <c r="G56" s="342"/>
      <c r="H56" s="794"/>
      <c r="I56" s="794"/>
      <c r="J56" s="342"/>
      <c r="K56" s="342"/>
      <c r="L56" s="342"/>
      <c r="M56" s="342"/>
      <c r="N56" s="763"/>
    </row>
    <row r="57" spans="1:14" ht="25.5" customHeight="1">
      <c r="A57" s="826"/>
      <c r="B57" s="827"/>
      <c r="C57" s="827"/>
      <c r="D57" s="828"/>
      <c r="E57" s="829" t="s">
        <v>259</v>
      </c>
      <c r="F57" s="829"/>
      <c r="G57" s="830">
        <f>G16+G21+G25+G28+G36+G45+G49+G53+G41+G33</f>
        <v>267156.6</v>
      </c>
      <c r="H57" s="952">
        <f>H16+H21+H25+H28+H36+H45+H49+H53+H41</f>
        <v>211323.659</v>
      </c>
      <c r="I57" s="953"/>
      <c r="J57" s="830">
        <f>J16+J21+J25+J28+J36+J45+J49+J53+J41+J33</f>
        <v>2702.873</v>
      </c>
      <c r="K57" s="831">
        <f>K16+K21+K25+K28+K36+K45+K49+K53</f>
        <v>500</v>
      </c>
      <c r="L57" s="831">
        <f>L16+L21+L25+L28+L36+L45+L49+L53</f>
        <v>4333.5</v>
      </c>
      <c r="M57" s="830">
        <f>M16+M21+M25+M28+M36+M45+M49+M53+M33</f>
        <v>43696.567999999985</v>
      </c>
      <c r="N57" s="831">
        <f>N16+N21+N25+N28+N36+N45+N49+N53</f>
        <v>4600</v>
      </c>
    </row>
    <row r="58" ht="15">
      <c r="A58" s="487" t="s">
        <v>758</v>
      </c>
    </row>
    <row r="59" spans="1:4" ht="15">
      <c r="A59" s="487" t="s">
        <v>759</v>
      </c>
      <c r="D59" s="487"/>
    </row>
    <row r="60" spans="1:4" ht="15">
      <c r="A60" s="487" t="s">
        <v>760</v>
      </c>
      <c r="D60" s="487"/>
    </row>
    <row r="61" spans="3:13" ht="15">
      <c r="C61" s="493" t="s">
        <v>761</v>
      </c>
      <c r="D61" s="950" t="s">
        <v>762</v>
      </c>
      <c r="E61" s="951"/>
      <c r="F61" s="951"/>
      <c r="G61" s="951"/>
      <c r="H61" s="951"/>
      <c r="I61" s="951"/>
      <c r="J61" s="951"/>
      <c r="K61" s="951"/>
      <c r="L61" s="951"/>
      <c r="M61" s="843"/>
    </row>
    <row r="62" spans="5:13" ht="15">
      <c r="E62" s="832"/>
      <c r="F62" s="832"/>
      <c r="G62" s="832"/>
      <c r="H62" s="832"/>
      <c r="I62" s="832"/>
      <c r="J62" s="832"/>
      <c r="K62" s="832"/>
      <c r="L62" s="832"/>
      <c r="M62" s="180"/>
    </row>
    <row r="63" spans="3:12" ht="32.25" customHeight="1">
      <c r="C63" s="833" t="s">
        <v>763</v>
      </c>
      <c r="D63" s="947" t="s">
        <v>764</v>
      </c>
      <c r="E63" s="954"/>
      <c r="F63" s="954"/>
      <c r="G63" s="954"/>
      <c r="H63" s="954"/>
      <c r="I63" s="954"/>
      <c r="J63" s="954"/>
      <c r="K63" s="954"/>
      <c r="L63" s="954"/>
    </row>
    <row r="64" spans="3:14" ht="36" customHeight="1">
      <c r="C64" s="833" t="s">
        <v>765</v>
      </c>
      <c r="D64" s="947" t="s">
        <v>766</v>
      </c>
      <c r="E64" s="948"/>
      <c r="F64" s="948"/>
      <c r="G64" s="948"/>
      <c r="H64" s="948"/>
      <c r="I64" s="948"/>
      <c r="J64" s="948"/>
      <c r="K64" s="948"/>
      <c r="L64" s="948"/>
      <c r="M64" s="948"/>
      <c r="N64" s="948"/>
    </row>
    <row r="65" spans="3:14" ht="60" customHeight="1">
      <c r="C65" s="833" t="s">
        <v>767</v>
      </c>
      <c r="D65" s="949" t="s">
        <v>768</v>
      </c>
      <c r="E65" s="843"/>
      <c r="F65" s="843"/>
      <c r="G65" s="843"/>
      <c r="H65" s="843"/>
      <c r="I65" s="843"/>
      <c r="J65" s="843"/>
      <c r="K65" s="843"/>
      <c r="L65" s="843"/>
      <c r="M65" s="843"/>
      <c r="N65" s="180"/>
    </row>
    <row r="66" spans="3:12" ht="15">
      <c r="C66" s="493" t="s">
        <v>769</v>
      </c>
      <c r="D66" s="950" t="s">
        <v>770</v>
      </c>
      <c r="E66" s="951"/>
      <c r="F66" s="951"/>
      <c r="G66" s="951"/>
      <c r="H66" s="951"/>
      <c r="I66" s="951"/>
      <c r="J66" s="951"/>
      <c r="K66" s="951"/>
      <c r="L66" s="951"/>
    </row>
    <row r="67" spans="3:12" ht="15">
      <c r="C67" s="493" t="s">
        <v>771</v>
      </c>
      <c r="D67" s="720" t="s">
        <v>772</v>
      </c>
      <c r="E67" s="832"/>
      <c r="F67" s="832"/>
      <c r="G67" s="832"/>
      <c r="H67" s="832"/>
      <c r="I67" s="832"/>
      <c r="J67" s="832"/>
      <c r="K67" s="832"/>
      <c r="L67" s="832"/>
    </row>
    <row r="68" ht="15">
      <c r="D68" s="720" t="s">
        <v>773</v>
      </c>
    </row>
  </sheetData>
  <mergeCells count="36">
    <mergeCell ref="D64:N64"/>
    <mergeCell ref="D65:M65"/>
    <mergeCell ref="D66:L66"/>
    <mergeCell ref="H41:I41"/>
    <mergeCell ref="A56:M56"/>
    <mergeCell ref="H57:I57"/>
    <mergeCell ref="D61:M61"/>
    <mergeCell ref="D63:L63"/>
    <mergeCell ref="B52:M52"/>
    <mergeCell ref="H53:I53"/>
    <mergeCell ref="H54:I54"/>
    <mergeCell ref="H55:I55"/>
    <mergeCell ref="H46:I46"/>
    <mergeCell ref="H47:I47"/>
    <mergeCell ref="B48:M48"/>
    <mergeCell ref="H49:I49"/>
    <mergeCell ref="H37:I37"/>
    <mergeCell ref="A43:N43"/>
    <mergeCell ref="H44:I44"/>
    <mergeCell ref="H45:I45"/>
    <mergeCell ref="H25:I25"/>
    <mergeCell ref="H28:I28"/>
    <mergeCell ref="A35:N35"/>
    <mergeCell ref="H36:I36"/>
    <mergeCell ref="H18:I18"/>
    <mergeCell ref="H20:I20"/>
    <mergeCell ref="H21:I21"/>
    <mergeCell ref="H22:I22"/>
    <mergeCell ref="H14:I14"/>
    <mergeCell ref="H15:I15"/>
    <mergeCell ref="H16:I16"/>
    <mergeCell ref="H17:I17"/>
    <mergeCell ref="A6:N6"/>
    <mergeCell ref="H9:I13"/>
    <mergeCell ref="J9:N9"/>
    <mergeCell ref="J10:L10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5" zoomScaleNormal="70" zoomScaleSheetLayoutView="75" workbookViewId="0" topLeftCell="A1">
      <selection activeCell="D20" sqref="D20"/>
    </sheetView>
  </sheetViews>
  <sheetFormatPr defaultColWidth="9.140625" defaultRowHeight="12.75"/>
  <cols>
    <col min="1" max="1" width="5.57421875" style="458" customWidth="1"/>
    <col min="2" max="2" width="34.7109375" style="458" customWidth="1"/>
    <col min="3" max="3" width="24.28125" style="458" customWidth="1"/>
    <col min="4" max="4" width="16.421875" style="458" customWidth="1"/>
    <col min="5" max="5" width="14.7109375" style="458" customWidth="1"/>
    <col min="6" max="6" width="13.8515625" style="458" customWidth="1"/>
    <col min="7" max="8" width="16.00390625" style="458" customWidth="1"/>
    <col min="9" max="9" width="18.00390625" style="458" customWidth="1"/>
    <col min="10" max="16384" width="9.140625" style="458" customWidth="1"/>
  </cols>
  <sheetData>
    <row r="1" spans="5:9" ht="15">
      <c r="E1" s="957" t="s">
        <v>551</v>
      </c>
      <c r="F1" s="958"/>
      <c r="G1" s="958"/>
      <c r="H1" s="958"/>
      <c r="I1" s="958"/>
    </row>
    <row r="2" spans="5:9" ht="15">
      <c r="E2" s="957" t="s">
        <v>285</v>
      </c>
      <c r="F2" s="958"/>
      <c r="G2" s="958"/>
      <c r="H2" s="958"/>
      <c r="I2" s="958"/>
    </row>
    <row r="3" spans="2:9" ht="17.25" customHeight="1">
      <c r="B3" s="459"/>
      <c r="E3" s="957" t="s">
        <v>552</v>
      </c>
      <c r="F3" s="958"/>
      <c r="G3" s="958"/>
      <c r="H3" s="958"/>
      <c r="I3" s="958"/>
    </row>
    <row r="4" spans="5:9" ht="15">
      <c r="E4" s="957" t="s">
        <v>449</v>
      </c>
      <c r="F4" s="958"/>
      <c r="G4" s="958"/>
      <c r="H4" s="958"/>
      <c r="I4" s="958"/>
    </row>
    <row r="7" spans="1:9" ht="18">
      <c r="A7" s="959" t="s">
        <v>553</v>
      </c>
      <c r="B7" s="959"/>
      <c r="C7" s="959"/>
      <c r="D7" s="959"/>
      <c r="E7" s="959"/>
      <c r="F7" s="959"/>
      <c r="G7" s="959"/>
      <c r="H7" s="959"/>
      <c r="I7" s="959"/>
    </row>
    <row r="9" spans="1:9" ht="12.75">
      <c r="A9" s="960" t="s">
        <v>554</v>
      </c>
      <c r="B9" s="962" t="s">
        <v>555</v>
      </c>
      <c r="C9" s="963"/>
      <c r="D9" s="460">
        <v>2006</v>
      </c>
      <c r="E9" s="460">
        <v>2007</v>
      </c>
      <c r="F9" s="460">
        <v>2008</v>
      </c>
      <c r="G9" s="460">
        <v>2009</v>
      </c>
      <c r="H9" s="460">
        <v>2010</v>
      </c>
      <c r="I9" s="966" t="s">
        <v>556</v>
      </c>
    </row>
    <row r="10" spans="1:9" ht="12.75">
      <c r="A10" s="961"/>
      <c r="B10" s="964"/>
      <c r="C10" s="965"/>
      <c r="D10" s="461">
        <v>50424902</v>
      </c>
      <c r="E10" s="461" t="s">
        <v>557</v>
      </c>
      <c r="F10" s="461" t="s">
        <v>557</v>
      </c>
      <c r="G10" s="461" t="s">
        <v>557</v>
      </c>
      <c r="H10" s="462" t="s">
        <v>557</v>
      </c>
      <c r="I10" s="967"/>
    </row>
    <row r="11" spans="1:9" ht="30" customHeight="1">
      <c r="A11" s="463"/>
      <c r="B11" s="960" t="s">
        <v>558</v>
      </c>
      <c r="C11" s="966" t="s">
        <v>559</v>
      </c>
      <c r="D11" s="970" t="s">
        <v>560</v>
      </c>
      <c r="E11" s="971"/>
      <c r="F11" s="971"/>
      <c r="G11" s="971"/>
      <c r="H11" s="972"/>
      <c r="I11" s="967"/>
    </row>
    <row r="12" spans="1:9" ht="21" customHeight="1">
      <c r="A12" s="463"/>
      <c r="B12" s="961"/>
      <c r="C12" s="969"/>
      <c r="D12" s="464">
        <v>2006</v>
      </c>
      <c r="E12" s="464">
        <v>2007</v>
      </c>
      <c r="F12" s="464">
        <v>2008</v>
      </c>
      <c r="G12" s="464">
        <v>2009</v>
      </c>
      <c r="H12" s="464">
        <v>2010</v>
      </c>
      <c r="I12" s="968"/>
    </row>
    <row r="13" spans="1:9" ht="12.75">
      <c r="A13" s="465" t="s">
        <v>561</v>
      </c>
      <c r="B13" s="465" t="s">
        <v>562</v>
      </c>
      <c r="C13" s="465" t="s">
        <v>563</v>
      </c>
      <c r="D13" s="465" t="s">
        <v>564</v>
      </c>
      <c r="E13" s="465" t="s">
        <v>565</v>
      </c>
      <c r="F13" s="465" t="s">
        <v>566</v>
      </c>
      <c r="G13" s="465" t="s">
        <v>567</v>
      </c>
      <c r="H13" s="465" t="s">
        <v>568</v>
      </c>
      <c r="I13" s="465" t="s">
        <v>569</v>
      </c>
    </row>
    <row r="14" spans="1:9" ht="12.75" customHeight="1">
      <c r="A14" s="973" t="s">
        <v>570</v>
      </c>
      <c r="B14" s="975" t="s">
        <v>571</v>
      </c>
      <c r="C14" s="976">
        <f aca="true" t="shared" si="0" ref="C14:I14">C18</f>
        <v>1958726</v>
      </c>
      <c r="D14" s="976">
        <f t="shared" si="0"/>
        <v>851926</v>
      </c>
      <c r="E14" s="976">
        <f t="shared" si="0"/>
        <v>1568400</v>
      </c>
      <c r="F14" s="976">
        <f t="shared" si="0"/>
        <v>1013400</v>
      </c>
      <c r="G14" s="976">
        <f t="shared" si="0"/>
        <v>833000</v>
      </c>
      <c r="H14" s="976">
        <f t="shared" si="0"/>
        <v>792000</v>
      </c>
      <c r="I14" s="976">
        <f t="shared" si="0"/>
        <v>4206800</v>
      </c>
    </row>
    <row r="15" spans="1:9" ht="37.5" customHeight="1" thickBot="1">
      <c r="A15" s="974"/>
      <c r="B15" s="974"/>
      <c r="C15" s="977"/>
      <c r="D15" s="977"/>
      <c r="E15" s="977"/>
      <c r="F15" s="977"/>
      <c r="G15" s="977"/>
      <c r="H15" s="977"/>
      <c r="I15" s="977"/>
    </row>
    <row r="16" spans="1:9" ht="16.5" customHeight="1" thickTop="1">
      <c r="A16" s="466"/>
      <c r="B16" s="466" t="s">
        <v>572</v>
      </c>
      <c r="C16" s="466"/>
      <c r="D16" s="466"/>
      <c r="E16" s="466"/>
      <c r="F16" s="466"/>
      <c r="G16" s="467"/>
      <c r="H16" s="467"/>
      <c r="I16" s="466"/>
    </row>
    <row r="17" spans="1:9" ht="16.5" customHeight="1">
      <c r="A17" s="468" t="s">
        <v>573</v>
      </c>
      <c r="B17" s="469" t="s">
        <v>574</v>
      </c>
      <c r="C17" s="469"/>
      <c r="D17" s="469"/>
      <c r="E17" s="469"/>
      <c r="F17" s="469"/>
      <c r="G17" s="470"/>
      <c r="H17" s="470"/>
      <c r="I17" s="469"/>
    </row>
    <row r="18" spans="1:9" ht="21" customHeight="1">
      <c r="A18" s="978" t="s">
        <v>575</v>
      </c>
      <c r="B18" s="980" t="s">
        <v>576</v>
      </c>
      <c r="C18" s="978">
        <v>1958726</v>
      </c>
      <c r="D18" s="978">
        <v>851926</v>
      </c>
      <c r="E18" s="978">
        <v>1568400</v>
      </c>
      <c r="F18" s="978">
        <v>1013400</v>
      </c>
      <c r="G18" s="983">
        <v>833000</v>
      </c>
      <c r="H18" s="983">
        <v>792000</v>
      </c>
      <c r="I18" s="978">
        <f>E18+F18+G18+H18</f>
        <v>4206800</v>
      </c>
    </row>
    <row r="19" spans="1:9" ht="15" customHeight="1">
      <c r="A19" s="979"/>
      <c r="B19" s="981"/>
      <c r="C19" s="982"/>
      <c r="D19" s="982"/>
      <c r="E19" s="982"/>
      <c r="F19" s="982"/>
      <c r="G19" s="984"/>
      <c r="H19" s="984"/>
      <c r="I19" s="982"/>
    </row>
    <row r="20" spans="1:9" ht="24" customHeight="1">
      <c r="A20" s="968"/>
      <c r="B20" s="473" t="s">
        <v>577</v>
      </c>
      <c r="C20" s="474">
        <v>605000</v>
      </c>
      <c r="D20" s="471">
        <v>150000</v>
      </c>
      <c r="E20" s="474">
        <v>200000</v>
      </c>
      <c r="F20" s="474">
        <v>130000</v>
      </c>
      <c r="G20" s="472">
        <v>83000</v>
      </c>
      <c r="H20" s="472">
        <v>42000</v>
      </c>
      <c r="I20" s="474">
        <f>C20-D20</f>
        <v>455000</v>
      </c>
    </row>
    <row r="21" spans="1:9" ht="16.5" customHeight="1">
      <c r="A21" s="468" t="s">
        <v>578</v>
      </c>
      <c r="B21" s="469" t="s">
        <v>579</v>
      </c>
      <c r="C21" s="469"/>
      <c r="D21" s="469"/>
      <c r="E21" s="469"/>
      <c r="F21" s="469"/>
      <c r="G21" s="469"/>
      <c r="H21" s="469"/>
      <c r="I21" s="469"/>
    </row>
    <row r="22" spans="1:9" ht="29.25" customHeight="1">
      <c r="A22" s="468" t="s">
        <v>580</v>
      </c>
      <c r="B22" s="475" t="s">
        <v>581</v>
      </c>
      <c r="C22" s="469"/>
      <c r="D22" s="469"/>
      <c r="E22" s="469"/>
      <c r="F22" s="469"/>
      <c r="G22" s="469"/>
      <c r="H22" s="469"/>
      <c r="I22" s="469"/>
    </row>
    <row r="23" spans="1:9" ht="16.5" customHeight="1">
      <c r="A23" s="468" t="s">
        <v>582</v>
      </c>
      <c r="B23" s="476" t="s">
        <v>583</v>
      </c>
      <c r="C23" s="469"/>
      <c r="D23" s="469"/>
      <c r="E23" s="469"/>
      <c r="F23" s="469"/>
      <c r="G23" s="469"/>
      <c r="H23" s="469"/>
      <c r="I23" s="469"/>
    </row>
    <row r="24" spans="1:9" ht="28.5" customHeight="1">
      <c r="A24" s="468" t="s">
        <v>584</v>
      </c>
      <c r="B24" s="477" t="s">
        <v>585</v>
      </c>
      <c r="C24" s="469"/>
      <c r="D24" s="469"/>
      <c r="E24" s="469"/>
      <c r="F24" s="469"/>
      <c r="G24" s="469"/>
      <c r="H24" s="469"/>
      <c r="I24" s="469"/>
    </row>
    <row r="25" spans="1:9" ht="27" customHeight="1">
      <c r="A25" s="468" t="s">
        <v>586</v>
      </c>
      <c r="B25" s="475" t="s">
        <v>587</v>
      </c>
      <c r="C25" s="469"/>
      <c r="D25" s="469"/>
      <c r="E25" s="469"/>
      <c r="F25" s="469"/>
      <c r="G25" s="469"/>
      <c r="H25" s="469"/>
      <c r="I25" s="469"/>
    </row>
    <row r="26" spans="1:9" ht="38.25" customHeight="1">
      <c r="A26" s="468" t="s">
        <v>588</v>
      </c>
      <c r="B26" s="478" t="s">
        <v>589</v>
      </c>
      <c r="C26" s="469"/>
      <c r="D26" s="469"/>
      <c r="E26" s="469"/>
      <c r="F26" s="469"/>
      <c r="G26" s="469"/>
      <c r="H26" s="469"/>
      <c r="I26" s="469"/>
    </row>
    <row r="27" spans="1:9" ht="39.75" customHeight="1">
      <c r="A27" s="468" t="s">
        <v>590</v>
      </c>
      <c r="B27" s="477" t="s">
        <v>591</v>
      </c>
      <c r="C27" s="469"/>
      <c r="D27" s="469"/>
      <c r="E27" s="469"/>
      <c r="F27" s="469"/>
      <c r="G27" s="469"/>
      <c r="H27" s="469"/>
      <c r="I27" s="469"/>
    </row>
    <row r="28" ht="16.5" customHeight="1"/>
    <row r="29" spans="2:3" ht="16.5" customHeight="1">
      <c r="B29" s="479" t="s">
        <v>592</v>
      </c>
      <c r="C29" s="480">
        <v>1353726</v>
      </c>
    </row>
    <row r="30" spans="2:3" ht="13.5" customHeight="1">
      <c r="B30" s="479" t="s">
        <v>593</v>
      </c>
      <c r="C30" s="481">
        <v>605000</v>
      </c>
    </row>
    <row r="31" spans="2:3" ht="12.75">
      <c r="B31" s="479" t="s">
        <v>594</v>
      </c>
      <c r="C31" s="480">
        <v>-701926</v>
      </c>
    </row>
    <row r="32" spans="2:3" ht="12.75">
      <c r="B32" s="479" t="s">
        <v>595</v>
      </c>
      <c r="C32" s="480">
        <v>-150000</v>
      </c>
    </row>
    <row r="33" spans="2:3" ht="13.5" thickBot="1">
      <c r="B33" s="482" t="s">
        <v>596</v>
      </c>
      <c r="C33" s="483">
        <v>3100000</v>
      </c>
    </row>
    <row r="34" spans="2:3" ht="12.75">
      <c r="B34" s="458" t="s">
        <v>597</v>
      </c>
      <c r="C34" s="484">
        <f>SUM(C29:C33)</f>
        <v>4206800</v>
      </c>
    </row>
    <row r="36" ht="12.75">
      <c r="A36" s="458" t="s">
        <v>598</v>
      </c>
    </row>
  </sheetData>
  <mergeCells count="29">
    <mergeCell ref="I14:I15"/>
    <mergeCell ref="A18:A20"/>
    <mergeCell ref="B18:B19"/>
    <mergeCell ref="C18:C19"/>
    <mergeCell ref="D18:D19"/>
    <mergeCell ref="E18:E19"/>
    <mergeCell ref="F18:F19"/>
    <mergeCell ref="G18:G19"/>
    <mergeCell ref="H18:H19"/>
    <mergeCell ref="I18:I19"/>
    <mergeCell ref="E14:E15"/>
    <mergeCell ref="F14:F15"/>
    <mergeCell ref="G14:G15"/>
    <mergeCell ref="H14:H15"/>
    <mergeCell ref="A14:A15"/>
    <mergeCell ref="B14:B15"/>
    <mergeCell ref="C14:C15"/>
    <mergeCell ref="D14:D15"/>
    <mergeCell ref="A7:I7"/>
    <mergeCell ref="A9:A10"/>
    <mergeCell ref="B9:C10"/>
    <mergeCell ref="I9:I12"/>
    <mergeCell ref="B11:B12"/>
    <mergeCell ref="C11:C12"/>
    <mergeCell ref="D11:H11"/>
    <mergeCell ref="E1:I1"/>
    <mergeCell ref="E2:I2"/>
    <mergeCell ref="E3:I3"/>
    <mergeCell ref="E4:I4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Powiatu Grodziskiego</dc:creator>
  <cp:keywords/>
  <dc:description/>
  <cp:lastModifiedBy>Starostwo Powiatu Grodziskiego</cp:lastModifiedBy>
  <cp:lastPrinted>2006-04-04T08:00:15Z</cp:lastPrinted>
  <dcterms:created xsi:type="dcterms:W3CDTF">2006-01-06T07:40:49Z</dcterms:created>
  <dcterms:modified xsi:type="dcterms:W3CDTF">2006-04-05T13:14:44Z</dcterms:modified>
  <cp:category/>
  <cp:version/>
  <cp:contentType/>
  <cp:contentStatus/>
</cp:coreProperties>
</file>